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innovatienul13.sharepoint.com/Sharepoint omgeving Innovatienul13/1. Opdrachtgevers/Gemeente IJsselstein/Advies/2025/"/>
    </mc:Choice>
  </mc:AlternateContent>
  <xr:revisionPtr revIDLastSave="787" documentId="8_{89590242-7D82-4780-AFB3-A0EEEEF7A19D}" xr6:coauthVersionLast="47" xr6:coauthVersionMax="47" xr10:uidLastSave="{B5C24BD8-37EA-41E0-A77A-4430D57B2433}"/>
  <workbookProtection workbookAlgorithmName="SHA-512" workbookHashValue="C6GfQGn963zoRSLpgwdxw5IhW0ykwcHK9YAapauQCSRo+AOQ5hMweW151xvWMGmPzjqdepmlmVLdgVE77JRXqw==" workbookSaltValue="teJ5C82KDByA7gRvvaLsPQ==" workbookSpinCount="100000" lockStructure="1"/>
  <bookViews>
    <workbookView xWindow="21045" yWindow="-21600" windowWidth="26010" windowHeight="20985" tabRatio="801" activeTab="1" xr2:uid="{0EBB7335-96E4-4144-B550-DBCB77F0F33D}"/>
  </bookViews>
  <sheets>
    <sheet name="Totaaloverzicht" sheetId="19" r:id="rId1"/>
    <sheet name="Invoer subsidie 2025" sheetId="17" r:id="rId2"/>
    <sheet name="Invoer subsidie HBO-eis" sheetId="18" r:id="rId3"/>
    <sheet name="Calculaties subsidie 2025" sheetId="16" r:id="rId4"/>
    <sheet name="Brondata" sheetId="20" state="hidden" r:id="rId5"/>
  </sheets>
  <definedNames>
    <definedName name="_xlnm._FilterDatabase" localSheetId="0" hidden="1">Totaaloverzicht!#REF!</definedName>
    <definedName name="_xlnm.Print_Area" localSheetId="3">'Calculaties subsidie 2025'!$A$1:$U$25</definedName>
    <definedName name="_xlnm.Print_Area" localSheetId="1">'Invoer subsidie 2025'!$A$1:$U$35</definedName>
    <definedName name="_xlnm.Print_Area" localSheetId="2">'Invoer subsidie HBO-eis'!$A$1:$N$39</definedName>
    <definedName name="_xlnm.Print_Area" localSheetId="0">Totaaloverzicht!$A$1:$P$22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8" l="1"/>
  <c r="G19" i="18"/>
  <c r="G20" i="18"/>
  <c r="G21" i="18"/>
  <c r="G22" i="18"/>
  <c r="G23" i="18"/>
  <c r="G24" i="18"/>
  <c r="G25" i="18"/>
  <c r="G26" i="18"/>
  <c r="G27" i="18"/>
  <c r="G28" i="18"/>
  <c r="G29" i="18"/>
  <c r="G30" i="18"/>
  <c r="G31" i="18"/>
  <c r="G32" i="18"/>
  <c r="G33" i="18"/>
  <c r="G34" i="18"/>
  <c r="G35" i="18"/>
  <c r="G36" i="18"/>
  <c r="D1" i="19" l="1"/>
  <c r="F8" i="16"/>
  <c r="H8" i="16" s="1"/>
  <c r="D15" i="18"/>
  <c r="G15" i="18" s="1"/>
  <c r="D16" i="18"/>
  <c r="G16" i="18" s="1"/>
  <c r="D17" i="18"/>
  <c r="G17" i="18" s="1"/>
  <c r="D18" i="18"/>
  <c r="D19" i="18"/>
  <c r="D20" i="18"/>
  <c r="D21" i="18"/>
  <c r="D22" i="18"/>
  <c r="C15" i="18"/>
  <c r="C16" i="18"/>
  <c r="C17" i="18"/>
  <c r="C18" i="18"/>
  <c r="C19" i="18"/>
  <c r="C20" i="18"/>
  <c r="C21" i="18"/>
  <c r="H19" i="18"/>
  <c r="F19" i="18"/>
  <c r="C1" i="19"/>
  <c r="F6" i="16" l="1"/>
  <c r="H6" i="16" s="1"/>
  <c r="F4" i="16"/>
  <c r="H4" i="16" s="1"/>
  <c r="J7" i="16"/>
  <c r="J6" i="16"/>
  <c r="J9" i="16"/>
  <c r="J8" i="16"/>
  <c r="J5" i="16"/>
  <c r="J4" i="16"/>
  <c r="C1" i="16"/>
  <c r="F21" i="17"/>
  <c r="C1" i="18"/>
  <c r="C1" i="17"/>
  <c r="F7" i="16"/>
  <c r="H7" i="16" s="1"/>
  <c r="F9" i="16"/>
  <c r="H9" i="16" s="1"/>
  <c r="F5" i="16"/>
  <c r="H5" i="16" s="1"/>
  <c r="H4" i="18"/>
  <c r="T4" i="17"/>
  <c r="E33" i="17" l="1"/>
  <c r="H30" i="18" l="1"/>
  <c r="F15" i="18"/>
  <c r="H15" i="18" s="1"/>
  <c r="F22" i="18"/>
  <c r="D23" i="18"/>
  <c r="D24" i="18"/>
  <c r="D25" i="18"/>
  <c r="D26" i="18"/>
  <c r="D27" i="18"/>
  <c r="D28" i="18"/>
  <c r="D29" i="18"/>
  <c r="D30" i="18"/>
  <c r="F30" i="18"/>
  <c r="D31" i="18"/>
  <c r="D32" i="18"/>
  <c r="D33" i="18"/>
  <c r="F33" i="18"/>
  <c r="D34" i="18"/>
  <c r="D35" i="18"/>
  <c r="D36" i="18"/>
  <c r="F36" i="18"/>
  <c r="H36" i="18"/>
  <c r="C22" i="18"/>
  <c r="C23" i="18"/>
  <c r="C24" i="18"/>
  <c r="C25" i="18"/>
  <c r="C26" i="18"/>
  <c r="C27" i="18"/>
  <c r="C28" i="18"/>
  <c r="C29" i="18"/>
  <c r="C30" i="18"/>
  <c r="C31" i="18"/>
  <c r="C32" i="18"/>
  <c r="C33" i="18"/>
  <c r="C34" i="18"/>
  <c r="C35" i="18"/>
  <c r="C36" i="18"/>
  <c r="B16" i="18"/>
  <c r="B17" i="18"/>
  <c r="B18" i="18"/>
  <c r="B19" i="18"/>
  <c r="B20" i="18"/>
  <c r="B21" i="18"/>
  <c r="B22" i="18"/>
  <c r="B23" i="18"/>
  <c r="B24" i="18"/>
  <c r="B25" i="18"/>
  <c r="B26" i="18"/>
  <c r="B27" i="18"/>
  <c r="B28" i="18"/>
  <c r="B29" i="18"/>
  <c r="B30" i="18"/>
  <c r="B31" i="18"/>
  <c r="B32" i="18"/>
  <c r="B33" i="18"/>
  <c r="B34" i="18"/>
  <c r="B35" i="18"/>
  <c r="B36" i="18"/>
  <c r="B15" i="18"/>
  <c r="E37" i="18"/>
  <c r="P10" i="17"/>
  <c r="Q10" i="17"/>
  <c r="P11" i="17"/>
  <c r="Q11" i="17"/>
  <c r="P12" i="17"/>
  <c r="Q12" i="17"/>
  <c r="P13" i="17"/>
  <c r="Q13" i="17"/>
  <c r="P14" i="17"/>
  <c r="Q14" i="17"/>
  <c r="P15" i="17"/>
  <c r="Q15" i="17"/>
  <c r="P16" i="17"/>
  <c r="Q16" i="17"/>
  <c r="P17" i="17"/>
  <c r="Q17" i="17"/>
  <c r="P18" i="17"/>
  <c r="Q18" i="17"/>
  <c r="P19" i="17"/>
  <c r="Q19" i="17"/>
  <c r="R19" i="17" s="1"/>
  <c r="P20" i="17"/>
  <c r="Q20" i="17"/>
  <c r="P21" i="17"/>
  <c r="Q21" i="17"/>
  <c r="P22" i="17"/>
  <c r="Q22" i="17"/>
  <c r="P23" i="17"/>
  <c r="Q23" i="17"/>
  <c r="P24" i="17"/>
  <c r="Q24" i="17"/>
  <c r="P25" i="17"/>
  <c r="Q25" i="17"/>
  <c r="P26" i="17"/>
  <c r="Q26" i="17"/>
  <c r="P27" i="17"/>
  <c r="Q27" i="17"/>
  <c r="R27" i="17" s="1"/>
  <c r="P28" i="17"/>
  <c r="R28" i="17" s="1"/>
  <c r="Q28" i="17"/>
  <c r="P29" i="17"/>
  <c r="Q29" i="17"/>
  <c r="P30" i="17"/>
  <c r="Q30" i="17"/>
  <c r="P31" i="17"/>
  <c r="Q31" i="17"/>
  <c r="P32" i="17"/>
  <c r="Q32" i="17"/>
  <c r="G33" i="17"/>
  <c r="J33" i="17"/>
  <c r="L33" i="17"/>
  <c r="L4" i="16"/>
  <c r="R4" i="16" s="1"/>
  <c r="L5" i="16"/>
  <c r="M5" i="16" s="1"/>
  <c r="S5" i="16" s="1"/>
  <c r="H32" i="17"/>
  <c r="L6" i="16"/>
  <c r="L7" i="16"/>
  <c r="R7" i="16" s="1"/>
  <c r="L8" i="16"/>
  <c r="M8" i="16" s="1"/>
  <c r="S8" i="16" s="1"/>
  <c r="M15" i="17" s="1"/>
  <c r="L9" i="16"/>
  <c r="R9" i="16" s="1"/>
  <c r="S9" i="16"/>
  <c r="M31" i="17"/>
  <c r="M23" i="17"/>
  <c r="M30" i="17"/>
  <c r="M22" i="17"/>
  <c r="M11" i="17"/>
  <c r="M21" i="17"/>
  <c r="S21" i="17" s="1"/>
  <c r="M28" i="17"/>
  <c r="M27" i="17"/>
  <c r="M26" i="17"/>
  <c r="M24" i="17"/>
  <c r="M32" i="17"/>
  <c r="M16" i="17"/>
  <c r="H14" i="17"/>
  <c r="H18" i="17"/>
  <c r="H21" i="17"/>
  <c r="H22" i="17"/>
  <c r="S22" i="17"/>
  <c r="H31" i="17"/>
  <c r="R24" i="17"/>
  <c r="R32" i="17"/>
  <c r="M20" i="17" l="1"/>
  <c r="M17" i="17"/>
  <c r="M14" i="17"/>
  <c r="M18" i="17"/>
  <c r="S18" i="17" s="1"/>
  <c r="S14" i="17"/>
  <c r="R20" i="17"/>
  <c r="R14" i="17"/>
  <c r="R18" i="17"/>
  <c r="R17" i="17"/>
  <c r="R13" i="17"/>
  <c r="F23" i="18"/>
  <c r="H23" i="18" s="1"/>
  <c r="R11" i="17"/>
  <c r="F24" i="18"/>
  <c r="H24" i="18"/>
  <c r="F28" i="18"/>
  <c r="F27" i="18"/>
  <c r="H29" i="18"/>
  <c r="F18" i="18"/>
  <c r="H18" i="18" s="1"/>
  <c r="H33" i="18"/>
  <c r="F32" i="18"/>
  <c r="H26" i="18"/>
  <c r="F31" i="18"/>
  <c r="F26" i="18"/>
  <c r="H32" i="18"/>
  <c r="H28" i="18"/>
  <c r="F35" i="18"/>
  <c r="F21" i="18"/>
  <c r="H21" i="18"/>
  <c r="H34" i="18"/>
  <c r="F20" i="18"/>
  <c r="H20" i="18" s="1"/>
  <c r="F16" i="18"/>
  <c r="H16" i="18" s="1"/>
  <c r="H22" i="18"/>
  <c r="F34" i="18"/>
  <c r="F29" i="18"/>
  <c r="F25" i="18"/>
  <c r="H25" i="18" s="1"/>
  <c r="N8" i="16"/>
  <c r="N5" i="16"/>
  <c r="T5" i="16" s="1"/>
  <c r="I10" i="17" s="1"/>
  <c r="R5" i="16"/>
  <c r="N6" i="16"/>
  <c r="N4" i="16"/>
  <c r="T4" i="16" s="1"/>
  <c r="F11" i="17" s="1"/>
  <c r="H16" i="17"/>
  <c r="S16" i="17" s="1"/>
  <c r="H10" i="17"/>
  <c r="H31" i="18"/>
  <c r="H35" i="18"/>
  <c r="H27" i="18"/>
  <c r="F17" i="18"/>
  <c r="H17" i="18" s="1"/>
  <c r="R15" i="17"/>
  <c r="R30" i="17"/>
  <c r="R26" i="17"/>
  <c r="R22" i="17"/>
  <c r="R29" i="17"/>
  <c r="R25" i="17"/>
  <c r="R21" i="17"/>
  <c r="R16" i="17"/>
  <c r="R31" i="17"/>
  <c r="R23" i="17"/>
  <c r="F28" i="17"/>
  <c r="F23" i="17"/>
  <c r="F26" i="17"/>
  <c r="F31" i="17"/>
  <c r="F27" i="17"/>
  <c r="F22" i="17"/>
  <c r="F30" i="17"/>
  <c r="F25" i="17"/>
  <c r="F29" i="17"/>
  <c r="F32" i="17"/>
  <c r="F24" i="17"/>
  <c r="Q33" i="17"/>
  <c r="R12" i="17"/>
  <c r="P33" i="17"/>
  <c r="R10" i="17"/>
  <c r="N9" i="16"/>
  <c r="R8" i="16"/>
  <c r="R6" i="16"/>
  <c r="N7" i="16"/>
  <c r="M25" i="17"/>
  <c r="M13" i="17"/>
  <c r="M19" i="17"/>
  <c r="S31" i="17"/>
  <c r="M12" i="17"/>
  <c r="M10" i="17"/>
  <c r="M29" i="17"/>
  <c r="S32" i="17"/>
  <c r="I22" i="17"/>
  <c r="I23" i="17"/>
  <c r="I27" i="17"/>
  <c r="I32" i="17"/>
  <c r="I24" i="17"/>
  <c r="I21" i="17"/>
  <c r="I31" i="17"/>
  <c r="I29" i="17"/>
  <c r="I26" i="17"/>
  <c r="I28" i="17"/>
  <c r="I25" i="17"/>
  <c r="I30" i="17"/>
  <c r="H30" i="17"/>
  <c r="S30" i="17" s="1"/>
  <c r="H29" i="17"/>
  <c r="S29" i="17" s="1"/>
  <c r="H17" i="17"/>
  <c r="H25" i="17"/>
  <c r="H20" i="17"/>
  <c r="S20" i="17" s="1"/>
  <c r="H11" i="17"/>
  <c r="S11" i="17" s="1"/>
  <c r="H27" i="17"/>
  <c r="S27" i="17" s="1"/>
  <c r="H23" i="17"/>
  <c r="S23" i="17" s="1"/>
  <c r="H13" i="17"/>
  <c r="H24" i="17"/>
  <c r="S24" i="17" s="1"/>
  <c r="H28" i="17"/>
  <c r="S28" i="17" s="1"/>
  <c r="H19" i="17"/>
  <c r="H15" i="17"/>
  <c r="S15" i="17" s="1"/>
  <c r="H12" i="17"/>
  <c r="H26" i="17"/>
  <c r="S26" i="17" s="1"/>
  <c r="F13" i="17" l="1"/>
  <c r="F17" i="17"/>
  <c r="F15" i="17"/>
  <c r="F12" i="17"/>
  <c r="S19" i="17"/>
  <c r="I16" i="17"/>
  <c r="F14" i="17"/>
  <c r="S17" i="17"/>
  <c r="I11" i="17"/>
  <c r="I20" i="17"/>
  <c r="I15" i="17"/>
  <c r="I18" i="17"/>
  <c r="I17" i="17"/>
  <c r="F10" i="17"/>
  <c r="F16" i="17"/>
  <c r="I13" i="17"/>
  <c r="I19" i="17"/>
  <c r="I12" i="17"/>
  <c r="F19" i="17"/>
  <c r="F20" i="17"/>
  <c r="I14" i="17"/>
  <c r="F18" i="17"/>
  <c r="T6" i="16"/>
  <c r="K10" i="17" s="1"/>
  <c r="T8" i="16"/>
  <c r="N10" i="17" s="1"/>
  <c r="H37" i="18"/>
  <c r="H3" i="18" s="1"/>
  <c r="H5" i="18" s="1"/>
  <c r="D6" i="19" s="1" a="1"/>
  <c r="D6" i="19" s="1"/>
  <c r="S25" i="17"/>
  <c r="R33" i="17"/>
  <c r="N27" i="17"/>
  <c r="N24" i="17"/>
  <c r="N23" i="17"/>
  <c r="N13" i="17"/>
  <c r="N19" i="17"/>
  <c r="N25" i="17"/>
  <c r="N29" i="17"/>
  <c r="N32" i="17"/>
  <c r="N22" i="17"/>
  <c r="N12" i="17"/>
  <c r="N30" i="17"/>
  <c r="N31" i="17"/>
  <c r="N26" i="17"/>
  <c r="N21" i="17"/>
  <c r="N28" i="17"/>
  <c r="K28" i="17"/>
  <c r="K23" i="17"/>
  <c r="K30" i="17"/>
  <c r="K31" i="17"/>
  <c r="K22" i="17"/>
  <c r="K27" i="17"/>
  <c r="K25" i="17"/>
  <c r="K29" i="17"/>
  <c r="K32" i="17"/>
  <c r="T32" i="17" s="1"/>
  <c r="K21" i="17"/>
  <c r="K24" i="17"/>
  <c r="K26" i="17"/>
  <c r="M33" i="17"/>
  <c r="S13" i="17"/>
  <c r="S12" i="17"/>
  <c r="S10" i="17"/>
  <c r="H33" i="17"/>
  <c r="N18" i="17" l="1"/>
  <c r="N17" i="17"/>
  <c r="N16" i="17"/>
  <c r="F33" i="17"/>
  <c r="N15" i="17"/>
  <c r="T15" i="17" s="1"/>
  <c r="I33" i="17"/>
  <c r="K20" i="17"/>
  <c r="T20" i="17" s="1"/>
  <c r="N14" i="17"/>
  <c r="K13" i="17"/>
  <c r="N20" i="17"/>
  <c r="N11" i="17"/>
  <c r="K15" i="17"/>
  <c r="K16" i="17"/>
  <c r="T16" i="17" s="1"/>
  <c r="K14" i="17"/>
  <c r="K18" i="17"/>
  <c r="T18" i="17" s="1"/>
  <c r="K11" i="17"/>
  <c r="T11" i="17" s="1"/>
  <c r="K17" i="17"/>
  <c r="K12" i="17"/>
  <c r="K19" i="17"/>
  <c r="T19" i="17" s="1"/>
  <c r="T12" i="17"/>
  <c r="T28" i="17"/>
  <c r="T17" i="17"/>
  <c r="T26" i="17"/>
  <c r="T21" i="17"/>
  <c r="T31" i="17"/>
  <c r="T23" i="17"/>
  <c r="T25" i="17"/>
  <c r="T22" i="17"/>
  <c r="T30" i="17"/>
  <c r="T29" i="17"/>
  <c r="T27" i="17"/>
  <c r="T24" i="17"/>
  <c r="T13" i="17"/>
  <c r="T10" i="17"/>
  <c r="S33" i="17"/>
  <c r="N33" i="17" l="1"/>
  <c r="T14" i="17"/>
  <c r="T33" i="17" s="1"/>
  <c r="S3" i="17" s="1"/>
  <c r="S5" i="17" s="1"/>
  <c r="B6" i="19" s="1" a="1"/>
  <c r="B6" i="19" s="1"/>
  <c r="E6" i="19" s="1"/>
  <c r="K33"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<sst xmlns="http://schemas.openxmlformats.org/spreadsheetml/2006/main" count="128" uniqueCount="82">
  <si>
    <t>Gemeente:</t>
  </si>
  <si>
    <t>PROGNOSE SUBSIDIEAANVRAAG</t>
  </si>
  <si>
    <t>t/m</t>
  </si>
  <si>
    <t>Organisatie:</t>
  </si>
  <si>
    <t>NAAM AANVRAGER</t>
  </si>
  <si>
    <t>Subsidie 
HBO-eis</t>
  </si>
  <si>
    <t>Naam invuller</t>
  </si>
  <si>
    <t>Naam organisatie</t>
  </si>
  <si>
    <t>Correspondentieadres</t>
  </si>
  <si>
    <t xml:space="preserve">Legenda: </t>
  </si>
  <si>
    <t>Postcode en woonplaats</t>
  </si>
  <si>
    <t>Telefoonnummer</t>
  </si>
  <si>
    <t>E-mailadres</t>
  </si>
  <si>
    <t>KvK-nummer</t>
  </si>
  <si>
    <t>IBAN</t>
  </si>
  <si>
    <t>Ten name van</t>
  </si>
  <si>
    <t>Datum</t>
  </si>
  <si>
    <t>Handtekening</t>
  </si>
  <si>
    <t>Totaal:</t>
  </si>
  <si>
    <t>% voorlopige subsidie</t>
  </si>
  <si>
    <t>Subsidieaanvraag:</t>
  </si>
  <si>
    <t>Organisatie</t>
  </si>
  <si>
    <t>Locatie</t>
  </si>
  <si>
    <t>LRK nummer</t>
  </si>
  <si>
    <t>KOT regulier</t>
  </si>
  <si>
    <t>Niet-KOT regulier</t>
  </si>
  <si>
    <t>KOT geïndiceerd</t>
  </si>
  <si>
    <t>Niet-KOT geïndiceerd</t>
  </si>
  <si>
    <t>Aantal kinderen</t>
  </si>
  <si>
    <t>Aantal
kinderen</t>
  </si>
  <si>
    <t>Subsidie</t>
  </si>
  <si>
    <t>Ouderbijdrage</t>
  </si>
  <si>
    <t>Regulier</t>
  </si>
  <si>
    <t>VVE</t>
  </si>
  <si>
    <t>Totaal</t>
  </si>
  <si>
    <t xml:space="preserve">Totalen :  </t>
  </si>
  <si>
    <t>Aantal doelgroeppeuters</t>
  </si>
  <si>
    <t>Subsidie HBO-eis in de voorschoolse periode</t>
  </si>
  <si>
    <t xml:space="preserve">Het (geschatte) aantal doelgroeppeuters per locatie op 1 januari van het betreffende subsidiejaar </t>
  </si>
  <si>
    <t>Aantal uur per jaar per doelgroeppeuter</t>
  </si>
  <si>
    <t>Subsidie HBO-eis</t>
  </si>
  <si>
    <t>Kinderopvang-toeslag</t>
  </si>
  <si>
    <t>Indicatie</t>
  </si>
  <si>
    <t>Type uren</t>
  </si>
  <si>
    <t>Normtarief</t>
  </si>
  <si>
    <t>Opslag per uur</t>
  </si>
  <si>
    <t>Gemiddelde ouderbijdrage</t>
  </si>
  <si>
    <t>Subsidie per uur</t>
  </si>
  <si>
    <t>Uren per week</t>
  </si>
  <si>
    <t>Aantal weken</t>
  </si>
  <si>
    <t>Aantal uren</t>
  </si>
  <si>
    <t>Subsidie per kind per type uur</t>
  </si>
  <si>
    <t>Type kind</t>
  </si>
  <si>
    <t>Subsidie per kind voor periode</t>
  </si>
  <si>
    <t>KOT</t>
  </si>
  <si>
    <t>KOT Regulier</t>
  </si>
  <si>
    <t>Niet-KOT</t>
  </si>
  <si>
    <t>Niet-KOT Regulier</t>
  </si>
  <si>
    <t>Geïndiceerd</t>
  </si>
  <si>
    <t>KOT Geïndiceerd</t>
  </si>
  <si>
    <t>Niet-KOT Geïndiceerd</t>
  </si>
  <si>
    <t>Gemeente Naam</t>
  </si>
  <si>
    <t>% voorlopige subsidie HBO</t>
  </si>
  <si>
    <t>Tarief HBO inzet</t>
  </si>
  <si>
    <t>Opslag per uur voor Regulier KOT</t>
  </si>
  <si>
    <t>Subsidie 2025</t>
  </si>
  <si>
    <t>Totaal 
subsidies 2025</t>
  </si>
  <si>
    <t>PROGNOSE SUBSIDIEAANVRAAG 1-1-2025 t/m 31-12-2025</t>
  </si>
  <si>
    <t>Periode 1-1-2025 t/m 31-12-2025</t>
  </si>
  <si>
    <t>De oranje vlakken zijn in te vullen door de aanvrager</t>
  </si>
  <si>
    <t>Subsidie per uur (loonkosten obv schaal 9 trede 35 CAO Kinderopvang 2025)</t>
  </si>
  <si>
    <t>Opslag per uur 
Regulier</t>
  </si>
  <si>
    <t>Opslag per uur 
geindiceerd</t>
  </si>
  <si>
    <t xml:space="preserve">Gemiddelde ouderbijdrage </t>
  </si>
  <si>
    <t>Uren per week Regulier
(is er een verdeling 8/8 of 11/5,5)</t>
  </si>
  <si>
    <t>Uren per week VVE
(is er een verdeling 8/8 of 11/5,5)</t>
  </si>
  <si>
    <t>Inkomenstabel
VNG/KOT/eigen inkomenstabel</t>
  </si>
  <si>
    <t>Is er een eigen bijdrage voor specifieke inkomensgroep? (denk aan een minima regeling)
Ja/Nee</t>
  </si>
  <si>
    <t>Tarief HBO inzet (CAO €56,12 voor 2025) 2</t>
  </si>
  <si>
    <t>Nee</t>
  </si>
  <si>
    <t>8</t>
  </si>
  <si>
    <t>Ijsselstein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</si>
</sst>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 #,##0.00;&quot;€&quot;\ \-#,##0.00"/>
    <numFmt numFmtId="44" formatCode="_ &quot;€&quot;\ * #,##0.00_ ;_ &quot;€&quot;\ * \-#,##0.00_ ;_ &quot;€&quot;\ * &quot;-&quot;??_ ;_ @_ "/>
    <numFmt numFmtId="164" formatCode="&quot;€&quot;\ #,##0.00"/>
    <numFmt numFmtId="165" formatCode="_ [$€-2]\ * #,##0.00_ ;_ [$€-2]\ * \-#,##0.00_ ;_ [$€-2]\ * &quot;-&quot;??_ ;_ @_ "/>
    <numFmt numFmtId="166" formatCode="_ [$€-413]\ * #,##0.00_ ;_ [$€-413]\ * \-#,##0.00_ ;_ [$€-413]\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sz val="12"/>
      <color theme="1"/>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2"/>
      <color theme="0"/>
      <name val="Calibri"/>
      <family val="2"/>
      <scheme val="minor"/>
    </font>
    <font>
      <b/>
      <sz val="12"/>
      <name val="Calibri"/>
      <family val="2"/>
      <scheme val="minor"/>
    </font>
    <font>
      <b/>
      <sz val="14"/>
      <color theme="0"/>
      <name val="Calibri"/>
      <family val="2"/>
      <scheme val="minor"/>
    </font>
    <font>
      <sz val="14"/>
      <color theme="0"/>
      <name val="Calibri"/>
      <family val="2"/>
      <scheme val="minor"/>
    </font>
    <font>
      <i/>
      <sz val="11"/>
      <color theme="1"/>
      <name val="Calibri"/>
      <family val="2"/>
      <scheme val="minor"/>
    </font>
    <font>
      <sz val="9"/>
      <color theme="0"/>
      <name val="Calibri"/>
      <family val="2"/>
      <scheme val="minor"/>
    </font>
    <font>
      <b/>
      <sz val="9"/>
      <name val="Calibri"/>
      <family val="2"/>
      <scheme val="minor"/>
    </font>
    <font>
      <sz val="11"/>
      <color theme="5"/>
      <name val="Calibri"/>
      <family val="2"/>
      <scheme val="minor"/>
    </font>
  </fonts>
  <fills count="8">
    <fill>
      <patternFill patternType="none"/>
    </fill>
    <fill>
      <patternFill patternType="gray125"/>
    </fill>
    <fill>
      <patternFill patternType="solid">
        <fgColor theme="0"/>
        <bgColor indexed="64"/>
      </patternFill>
    </fill>
    <fill>
      <patternFill patternType="solid">
        <fgColor rgb="FF315895"/>
        <bgColor indexed="64"/>
      </patternFill>
    </fill>
    <fill>
      <patternFill patternType="solid">
        <fgColor theme="5" tint="0.79998168889431442"/>
        <bgColor indexed="64"/>
      </patternFill>
    </fill>
    <fill>
      <patternFill patternType="solid">
        <fgColor rgb="FF22244C"/>
        <bgColor indexed="64"/>
      </patternFill>
    </fill>
    <fill>
      <patternFill patternType="solid">
        <fgColor rgb="FFFCE5D8"/>
        <bgColor indexed="64"/>
      </patternFill>
    </fill>
    <fill>
      <patternFill patternType="solid">
        <fgColor theme="9" tint="0.59999389629810485"/>
        <bgColor indexed="64"/>
      </patternFill>
    </fill>
  </fills>
  <borders count="8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top style="thin">
        <color theme="0" tint="-0.499984740745262"/>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diagonal/>
    </border>
    <border>
      <left style="thin">
        <color theme="0" tint="-0.34998626667073579"/>
      </left>
      <right/>
      <top/>
      <bottom/>
      <diagonal/>
    </border>
    <border>
      <left style="thin">
        <color theme="0" tint="-0.499984740745262"/>
      </left>
      <right style="medium">
        <color indexed="64"/>
      </right>
      <top style="medium">
        <color indexed="64"/>
      </top>
      <bottom/>
      <diagonal/>
    </border>
    <border>
      <left style="thin">
        <color theme="0" tint="-0.499984740745262"/>
      </left>
      <right style="medium">
        <color indexed="64"/>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medium">
        <color rgb="FF000000"/>
      </bottom>
      <diagonal/>
    </border>
    <border>
      <left/>
      <right style="thin">
        <color indexed="64"/>
      </right>
      <top style="thin">
        <color indexed="64"/>
      </top>
      <bottom style="thin">
        <color indexed="64"/>
      </bottom>
      <diagonal/>
    </border>
    <border>
      <left style="medium">
        <color indexed="64"/>
      </left>
      <right style="thin">
        <color theme="0" tint="-0.499984740745262"/>
      </right>
      <top/>
      <bottom style="thin">
        <color theme="0" tint="-0.499984740745262"/>
      </bottom>
      <diagonal/>
    </border>
    <border>
      <left style="thin">
        <color theme="1"/>
      </left>
      <right style="thin">
        <color theme="1"/>
      </right>
      <top style="medium">
        <color theme="1"/>
      </top>
      <bottom style="medium">
        <color theme="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medium">
        <color theme="1"/>
      </bottom>
      <diagonal/>
    </border>
  </borders>
  <cellStyleXfs count="2">
    <xf numFmtId="0" fontId="0" fillId="0" borderId="0"/>
    <xf numFmtId="44" fontId="1" fillId="0" borderId="0" applyFont="0" applyFill="0" applyBorder="0" applyAlignment="0" applyProtection="0"/>
  </cellStyleXfs>
  <cellXfs count="288">
    <xf numFmtId="0" fontId="0" fillId="0" borderId="0" xfId="0"/>
    <xf numFmtId="0" fontId="0" fillId="0" borderId="0" xfId="0" applyAlignment="1">
      <alignment horizontal="right"/>
    </xf>
    <xf numFmtId="165" fontId="0" fillId="0" borderId="0" xfId="0" applyNumberFormat="1"/>
    <xf numFmtId="0" fontId="0" fillId="0" borderId="0" xfId="0" applyAlignment="1">
      <alignment vertical="center"/>
    </xf>
    <xf numFmtId="0" fontId="0" fillId="0" borderId="0" xfId="0" applyAlignment="1">
      <alignment horizontal="left" wrapText="1"/>
    </xf>
    <xf numFmtId="0" fontId="0" fillId="0" borderId="0" xfId="0" applyAlignment="1">
      <alignment vertical="top" wrapText="1"/>
    </xf>
    <xf numFmtId="0" fontId="0" fillId="2" borderId="0" xfId="0" applyFill="1"/>
    <xf numFmtId="9" fontId="0" fillId="0" borderId="0" xfId="0" applyNumberFormat="1"/>
    <xf numFmtId="0" fontId="3" fillId="2" borderId="66" xfId="1" applyNumberFormat="1" applyFont="1" applyFill="1" applyBorder="1" applyAlignment="1" applyProtection="1">
      <alignment horizontal="center" vertical="center"/>
    </xf>
    <xf numFmtId="165" fontId="0" fillId="0" borderId="1" xfId="0" applyNumberFormat="1" applyBorder="1" applyAlignment="1">
      <alignment horizontal="right" vertical="center"/>
    </xf>
    <xf numFmtId="165" fontId="0" fillId="0" borderId="29" xfId="0" applyNumberFormat="1" applyBorder="1" applyAlignment="1">
      <alignment horizontal="right" vertical="center"/>
    </xf>
    <xf numFmtId="165" fontId="0" fillId="0" borderId="14" xfId="0" applyNumberFormat="1" applyBorder="1" applyAlignment="1">
      <alignment horizontal="righ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3" xfId="0" applyBorder="1" applyAlignment="1">
      <alignment vertical="center"/>
    </xf>
    <xf numFmtId="0" fontId="0" fillId="0" borderId="1" xfId="0" applyBorder="1" applyAlignment="1">
      <alignment horizontal="right" vertical="center"/>
    </xf>
    <xf numFmtId="164" fontId="0" fillId="0" borderId="1" xfId="0" applyNumberFormat="1" applyBorder="1" applyAlignment="1">
      <alignment horizontal="right" vertical="center"/>
    </xf>
    <xf numFmtId="0" fontId="0" fillId="0" borderId="13" xfId="0" applyBorder="1" applyAlignment="1">
      <alignment horizontal="right" vertical="center"/>
    </xf>
    <xf numFmtId="165" fontId="0" fillId="0" borderId="71" xfId="0" applyNumberFormat="1" applyBorder="1" applyAlignment="1">
      <alignment horizontal="right" vertical="center"/>
    </xf>
    <xf numFmtId="165" fontId="0" fillId="0" borderId="3" xfId="0" applyNumberFormat="1" applyBorder="1" applyAlignment="1">
      <alignment horizontal="right" vertical="center"/>
    </xf>
    <xf numFmtId="165" fontId="0" fillId="0" borderId="72" xfId="0" applyNumberFormat="1" applyBorder="1" applyAlignment="1">
      <alignment horizontal="right" vertical="center"/>
    </xf>
    <xf numFmtId="165" fontId="0" fillId="0" borderId="73" xfId="0" applyNumberFormat="1" applyBorder="1" applyAlignment="1">
      <alignment horizontal="right" vertical="center"/>
    </xf>
    <xf numFmtId="165" fontId="0" fillId="0" borderId="74" xfId="0" applyNumberFormat="1" applyBorder="1" applyAlignment="1">
      <alignment horizontal="right" vertical="center"/>
    </xf>
    <xf numFmtId="165" fontId="0" fillId="0" borderId="75" xfId="0" applyNumberFormat="1" applyBorder="1" applyAlignment="1">
      <alignment horizontal="right" vertical="center"/>
    </xf>
    <xf numFmtId="0" fontId="5" fillId="0" borderId="0" xfId="0" applyFont="1"/>
    <xf numFmtId="0" fontId="2" fillId="0" borderId="0" xfId="0" applyFont="1"/>
    <xf numFmtId="7" fontId="0" fillId="2" borderId="57" xfId="0" applyNumberFormat="1" applyFill="1" applyBorder="1" applyAlignment="1">
      <alignment horizontal="center"/>
    </xf>
    <xf numFmtId="7" fontId="0" fillId="0" borderId="57" xfId="0" applyNumberFormat="1" applyBorder="1" applyAlignment="1">
      <alignment horizontal="center"/>
    </xf>
    <xf numFmtId="164" fontId="0" fillId="0" borderId="57" xfId="0" applyNumberFormat="1" applyBorder="1" applyAlignment="1">
      <alignment horizontal="center"/>
    </xf>
    <xf numFmtId="0" fontId="0" fillId="0" borderId="0" xfId="0" applyProtection="1">
      <protection locked="0"/>
    </xf>
    <xf numFmtId="44" fontId="0" fillId="0" borderId="27" xfId="0" applyNumberFormat="1" applyBorder="1" applyAlignment="1">
      <alignment horizontal="right"/>
    </xf>
    <xf numFmtId="0" fontId="4" fillId="0" borderId="0" xfId="0" applyFont="1" applyAlignment="1">
      <alignment horizontal="left" vertical="center"/>
    </xf>
    <xf numFmtId="0" fontId="6" fillId="2" borderId="0" xfId="0" applyFont="1" applyFill="1" applyAlignment="1">
      <alignment vertical="center"/>
    </xf>
    <xf numFmtId="0" fontId="4" fillId="2" borderId="0" xfId="0" applyFont="1" applyFill="1"/>
    <xf numFmtId="0" fontId="4" fillId="2" borderId="0" xfId="0" quotePrefix="1" applyFont="1" applyFill="1" applyAlignment="1">
      <alignment horizontal="left"/>
    </xf>
    <xf numFmtId="0" fontId="2" fillId="2" borderId="0" xfId="0" applyFont="1" applyFill="1"/>
    <xf numFmtId="0" fontId="4" fillId="2" borderId="0" xfId="0" quotePrefix="1" applyFont="1" applyFill="1"/>
    <xf numFmtId="14" fontId="4" fillId="2" borderId="0" xfId="0" applyNumberFormat="1" applyFont="1" applyFill="1" applyAlignment="1">
      <alignment vertical="top"/>
    </xf>
    <xf numFmtId="0" fontId="3" fillId="0" borderId="69" xfId="0" applyFont="1" applyBorder="1" applyAlignment="1">
      <alignment horizontal="center" vertical="center"/>
    </xf>
    <xf numFmtId="0" fontId="4" fillId="2" borderId="0" xfId="0" applyFont="1" applyFill="1" applyAlignment="1">
      <alignment horizontal="left"/>
    </xf>
    <xf numFmtId="0" fontId="2" fillId="2" borderId="0" xfId="0" applyFont="1" applyFill="1" applyAlignment="1">
      <alignment horizontal="left"/>
    </xf>
    <xf numFmtId="0" fontId="7" fillId="2" borderId="0" xfId="0" quotePrefix="1" applyFont="1" applyFill="1"/>
    <xf numFmtId="14" fontId="4" fillId="2" borderId="0" xfId="0" applyNumberFormat="1" applyFont="1" applyFill="1" applyAlignment="1">
      <alignment horizontal="left" vertical="top"/>
    </xf>
    <xf numFmtId="0" fontId="0" fillId="0" borderId="76" xfId="0" applyBorder="1" applyAlignment="1">
      <alignment horizontal="left" vertical="top"/>
    </xf>
    <xf numFmtId="44" fontId="0" fillId="0" borderId="0" xfId="1" applyFont="1" applyProtection="1"/>
    <xf numFmtId="0" fontId="4" fillId="0" borderId="49" xfId="0" applyFont="1" applyBorder="1" applyAlignment="1">
      <alignment horizontal="left"/>
    </xf>
    <xf numFmtId="0" fontId="4" fillId="0" borderId="52" xfId="0" applyFont="1" applyBorder="1" applyAlignment="1">
      <alignment horizontal="left"/>
    </xf>
    <xf numFmtId="0" fontId="2" fillId="0" borderId="49" xfId="0" applyFont="1" applyBorder="1" applyAlignment="1">
      <alignment horizontal="left"/>
    </xf>
    <xf numFmtId="0" fontId="4" fillId="0" borderId="49" xfId="0" quotePrefix="1" applyFont="1" applyBorder="1" applyAlignment="1">
      <alignment horizontal="left"/>
    </xf>
    <xf numFmtId="0" fontId="4" fillId="0" borderId="46" xfId="0" applyFont="1" applyBorder="1" applyAlignment="1">
      <alignment horizontal="left"/>
    </xf>
    <xf numFmtId="0" fontId="0" fillId="0" borderId="26" xfId="0" applyBorder="1" applyAlignment="1">
      <alignment horizontal="left"/>
    </xf>
    <xf numFmtId="0" fontId="0" fillId="0" borderId="0" xfId="0" applyAlignment="1">
      <alignment horizontal="left"/>
    </xf>
    <xf numFmtId="0" fontId="0" fillId="0" borderId="2" xfId="0" applyBorder="1" applyAlignment="1">
      <alignment horizontal="right" vertical="center"/>
    </xf>
    <xf numFmtId="0" fontId="13" fillId="0" borderId="0" xfId="0" applyFont="1"/>
    <xf numFmtId="0" fontId="9" fillId="5" borderId="24" xfId="0" applyFont="1" applyFill="1" applyBorder="1" applyAlignment="1">
      <alignment horizontal="left" vertical="center"/>
    </xf>
    <xf numFmtId="0" fontId="11" fillId="5" borderId="7" xfId="0" applyFont="1" applyFill="1" applyBorder="1" applyAlignment="1">
      <alignment vertical="center"/>
    </xf>
    <xf numFmtId="14" fontId="11" fillId="5" borderId="7" xfId="0" applyNumberFormat="1" applyFont="1" applyFill="1" applyBorder="1" applyAlignment="1">
      <alignment vertical="center"/>
    </xf>
    <xf numFmtId="0" fontId="11" fillId="5" borderId="7" xfId="0" applyFont="1" applyFill="1" applyBorder="1" applyAlignment="1">
      <alignment horizontal="center" vertical="center"/>
    </xf>
    <xf numFmtId="0" fontId="8" fillId="3" borderId="57" xfId="0" applyFont="1" applyFill="1" applyBorder="1" applyAlignment="1">
      <alignment horizontal="center" vertical="center" wrapText="1"/>
    </xf>
    <xf numFmtId="0" fontId="9" fillId="5" borderId="24" xfId="0" applyFont="1" applyFill="1" applyBorder="1" applyAlignment="1">
      <alignment horizontal="left"/>
    </xf>
    <xf numFmtId="0" fontId="9" fillId="5" borderId="24" xfId="0" applyFont="1" applyFill="1" applyBorder="1" applyProtection="1">
      <protection locked="0"/>
    </xf>
    <xf numFmtId="0" fontId="9" fillId="5" borderId="8" xfId="0" applyFont="1" applyFill="1" applyBorder="1" applyProtection="1">
      <protection locked="0"/>
    </xf>
    <xf numFmtId="0" fontId="11" fillId="5" borderId="7" xfId="0" applyFont="1" applyFill="1" applyBorder="1"/>
    <xf numFmtId="14" fontId="11" fillId="5" borderId="7" xfId="0" applyNumberFormat="1" applyFont="1" applyFill="1" applyBorder="1"/>
    <xf numFmtId="0" fontId="11" fillId="5" borderId="7" xfId="0" applyFont="1" applyFill="1" applyBorder="1" applyAlignment="1">
      <alignment horizontal="center"/>
    </xf>
    <xf numFmtId="0" fontId="12" fillId="5" borderId="7" xfId="0" applyFont="1" applyFill="1" applyBorder="1"/>
    <xf numFmtId="0" fontId="12" fillId="5" borderId="8" xfId="0" applyFont="1" applyFill="1" applyBorder="1"/>
    <xf numFmtId="0" fontId="14" fillId="3" borderId="4"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9" fontId="0" fillId="6" borderId="31" xfId="0" applyNumberFormat="1" applyFill="1" applyBorder="1" applyProtection="1">
      <protection locked="0"/>
    </xf>
    <xf numFmtId="0" fontId="9" fillId="5" borderId="8" xfId="0" applyFont="1" applyFill="1" applyBorder="1" applyAlignment="1">
      <alignment vertical="center"/>
    </xf>
    <xf numFmtId="0" fontId="11" fillId="5" borderId="24" xfId="0" applyFont="1" applyFill="1" applyBorder="1" applyAlignment="1">
      <alignment vertical="center"/>
    </xf>
    <xf numFmtId="0" fontId="9" fillId="5" borderId="7" xfId="0" applyFont="1" applyFill="1" applyBorder="1" applyAlignment="1">
      <alignment vertical="center"/>
    </xf>
    <xf numFmtId="0" fontId="8" fillId="3" borderId="61"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0" fillId="4" borderId="24" xfId="0" applyFill="1" applyBorder="1"/>
    <xf numFmtId="0" fontId="0" fillId="4" borderId="8" xfId="0" applyFill="1" applyBorder="1"/>
    <xf numFmtId="165" fontId="0" fillId="4" borderId="1" xfId="0" applyNumberFormat="1" applyFill="1" applyBorder="1" applyAlignment="1" applyProtection="1">
      <alignment horizontal="right" vertical="center"/>
      <protection locked="0"/>
    </xf>
    <xf numFmtId="1" fontId="0" fillId="4" borderId="28" xfId="0" applyNumberFormat="1" applyFill="1" applyBorder="1" applyAlignment="1" applyProtection="1">
      <alignment horizontal="right" vertical="center"/>
      <protection locked="0"/>
    </xf>
    <xf numFmtId="1" fontId="0" fillId="4" borderId="12" xfId="0" applyNumberFormat="1" applyFill="1" applyBorder="1" applyAlignment="1" applyProtection="1">
      <alignment horizontal="right" vertical="center"/>
      <protection locked="0"/>
    </xf>
    <xf numFmtId="0" fontId="0" fillId="0" borderId="77"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vertical="center"/>
    </xf>
    <xf numFmtId="165" fontId="0" fillId="0" borderId="2" xfId="0" applyNumberFormat="1" applyBorder="1" applyAlignment="1">
      <alignment horizontal="right" vertical="center"/>
    </xf>
    <xf numFmtId="165" fontId="0" fillId="0" borderId="35" xfId="0" applyNumberFormat="1" applyBorder="1" applyAlignment="1">
      <alignment horizontal="right" vertical="center"/>
    </xf>
    <xf numFmtId="0" fontId="2" fillId="0" borderId="4"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1" fontId="0" fillId="4" borderId="77" xfId="0" applyNumberFormat="1" applyFill="1" applyBorder="1" applyAlignment="1" applyProtection="1">
      <alignment horizontal="right" vertical="center"/>
      <protection locked="0"/>
    </xf>
    <xf numFmtId="165" fontId="2" fillId="0" borderId="22" xfId="0" applyNumberFormat="1" applyFont="1" applyBorder="1" applyAlignment="1">
      <alignment vertical="top" wrapText="1"/>
    </xf>
    <xf numFmtId="0" fontId="4" fillId="0" borderId="48" xfId="0" applyFont="1" applyBorder="1" applyAlignment="1">
      <alignment horizontal="left" vertical="center"/>
    </xf>
    <xf numFmtId="0" fontId="4" fillId="0" borderId="51" xfId="0" quotePrefix="1" applyFont="1" applyBorder="1" applyAlignment="1">
      <alignment horizontal="left" vertical="center"/>
    </xf>
    <xf numFmtId="0" fontId="2" fillId="0" borderId="51"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applyAlignment="1">
      <alignment horizontal="left" vertical="center"/>
    </xf>
    <xf numFmtId="14" fontId="4" fillId="0" borderId="56" xfId="0" applyNumberFormat="1" applyFont="1" applyBorder="1" applyAlignment="1">
      <alignment horizontal="left" vertical="center"/>
    </xf>
    <xf numFmtId="14" fontId="4" fillId="0" borderId="31" xfId="0" applyNumberFormat="1" applyFont="1" applyBorder="1" applyAlignment="1">
      <alignment horizontal="left" vertical="center"/>
    </xf>
    <xf numFmtId="14" fontId="4" fillId="0" borderId="34" xfId="0" applyNumberFormat="1" applyFont="1" applyBorder="1" applyAlignment="1">
      <alignment horizontal="left" vertical="center"/>
    </xf>
    <xf numFmtId="14" fontId="4" fillId="0" borderId="55" xfId="0" applyNumberFormat="1" applyFont="1" applyBorder="1" applyAlignment="1">
      <alignment horizontal="left"/>
    </xf>
    <xf numFmtId="14" fontId="4" fillId="0" borderId="30" xfId="0" applyNumberFormat="1" applyFont="1" applyBorder="1" applyAlignment="1">
      <alignment horizontal="left"/>
    </xf>
    <xf numFmtId="14" fontId="4" fillId="0" borderId="32" xfId="0" applyNumberFormat="1" applyFont="1" applyBorder="1" applyAlignment="1">
      <alignment horizontal="left"/>
    </xf>
    <xf numFmtId="0" fontId="0" fillId="6" borderId="9" xfId="0" applyFill="1" applyBorder="1" applyAlignment="1" applyProtection="1">
      <alignment vertical="center"/>
      <protection locked="0"/>
    </xf>
    <xf numFmtId="0" fontId="0" fillId="6" borderId="10" xfId="0" applyFill="1" applyBorder="1" applyAlignment="1" applyProtection="1">
      <alignment vertical="center"/>
      <protection locked="0"/>
    </xf>
    <xf numFmtId="0" fontId="3" fillId="6" borderId="10" xfId="0" applyFont="1" applyFill="1" applyBorder="1" applyAlignment="1" applyProtection="1">
      <alignment horizontal="center" vertical="center"/>
      <protection locked="0"/>
    </xf>
    <xf numFmtId="44" fontId="3" fillId="2" borderId="10" xfId="1" applyFont="1" applyFill="1" applyBorder="1" applyAlignment="1" applyProtection="1">
      <alignment vertical="center"/>
    </xf>
    <xf numFmtId="44" fontId="3" fillId="2" borderId="39" xfId="1" applyFont="1" applyFill="1" applyBorder="1" applyAlignment="1" applyProtection="1">
      <alignment horizontal="center" vertical="center"/>
    </xf>
    <xf numFmtId="44" fontId="3" fillId="2" borderId="39" xfId="1" applyFont="1" applyFill="1" applyBorder="1" applyAlignment="1" applyProtection="1">
      <alignment vertical="center"/>
    </xf>
    <xf numFmtId="0" fontId="3" fillId="6" borderId="39" xfId="0" applyFont="1" applyFill="1" applyBorder="1" applyAlignment="1" applyProtection="1">
      <alignment horizontal="center" vertical="center"/>
      <protection locked="0"/>
    </xf>
    <xf numFmtId="44" fontId="3" fillId="2" borderId="42" xfId="1" applyFont="1" applyFill="1" applyBorder="1" applyAlignment="1" applyProtection="1">
      <alignment vertical="center"/>
    </xf>
    <xf numFmtId="0" fontId="0" fillId="2" borderId="0" xfId="0" applyFill="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65" fontId="0" fillId="2" borderId="10" xfId="0" applyNumberFormat="1" applyFill="1" applyBorder="1" applyAlignment="1">
      <alignment horizontal="center" vertical="center"/>
    </xf>
    <xf numFmtId="165" fontId="3" fillId="2" borderId="11" xfId="1" applyNumberFormat="1" applyFont="1" applyFill="1" applyBorder="1" applyAlignment="1" applyProtection="1">
      <alignment vertical="center"/>
    </xf>
    <xf numFmtId="0" fontId="0" fillId="6" borderId="28" xfId="0" applyFill="1" applyBorder="1" applyAlignment="1" applyProtection="1">
      <alignment vertical="center"/>
      <protection locked="0"/>
    </xf>
    <xf numFmtId="0" fontId="0" fillId="6" borderId="1" xfId="0" applyFill="1" applyBorder="1" applyAlignment="1" applyProtection="1">
      <alignment vertical="center"/>
      <protection locked="0"/>
    </xf>
    <xf numFmtId="0" fontId="0" fillId="6" borderId="45" xfId="0" applyFill="1" applyBorder="1" applyAlignment="1" applyProtection="1">
      <alignment vertical="center"/>
      <protection locked="0"/>
    </xf>
    <xf numFmtId="0" fontId="3" fillId="6" borderId="44" xfId="0" applyFont="1" applyFill="1" applyBorder="1" applyAlignment="1" applyProtection="1">
      <alignment horizontal="center" vertical="center"/>
      <protection locked="0"/>
    </xf>
    <xf numFmtId="44" fontId="3" fillId="2" borderId="40" xfId="1" applyFont="1" applyFill="1" applyBorder="1" applyAlignment="1" applyProtection="1">
      <alignment vertical="center"/>
    </xf>
    <xf numFmtId="0" fontId="3" fillId="6" borderId="1" xfId="0" applyFont="1" applyFill="1" applyBorder="1" applyAlignment="1" applyProtection="1">
      <alignment horizontal="center" vertical="center"/>
      <protection locked="0"/>
    </xf>
    <xf numFmtId="44" fontId="3" fillId="2" borderId="1" xfId="1" applyFont="1" applyFill="1" applyBorder="1" applyAlignment="1" applyProtection="1">
      <alignment horizontal="center" vertical="center"/>
    </xf>
    <xf numFmtId="44" fontId="3" fillId="2" borderId="1" xfId="1" applyFont="1" applyFill="1" applyBorder="1" applyAlignment="1" applyProtection="1">
      <alignment vertical="center"/>
    </xf>
    <xf numFmtId="44" fontId="3" fillId="2" borderId="29" xfId="1" applyFont="1" applyFill="1" applyBorder="1" applyAlignment="1" applyProtection="1">
      <alignment vertical="center"/>
    </xf>
    <xf numFmtId="0" fontId="0" fillId="2" borderId="28" xfId="0" applyFill="1" applyBorder="1" applyAlignment="1">
      <alignment horizontal="center" vertical="center"/>
    </xf>
    <xf numFmtId="0" fontId="0" fillId="2" borderId="1" xfId="0" applyFill="1" applyBorder="1" applyAlignment="1">
      <alignment horizontal="center" vertical="center"/>
    </xf>
    <xf numFmtId="165" fontId="0" fillId="2" borderId="1" xfId="0" applyNumberFormat="1" applyFill="1" applyBorder="1" applyAlignment="1">
      <alignment horizontal="center" vertical="center"/>
    </xf>
    <xf numFmtId="165" fontId="3" fillId="2" borderId="29" xfId="1" applyNumberFormat="1" applyFont="1" applyFill="1" applyBorder="1" applyAlignment="1" applyProtection="1">
      <alignment vertical="center"/>
    </xf>
    <xf numFmtId="0" fontId="0" fillId="6" borderId="1" xfId="0" quotePrefix="1" applyFill="1" applyBorder="1" applyAlignment="1" applyProtection="1">
      <alignment vertical="center"/>
      <protection locked="0"/>
    </xf>
    <xf numFmtId="0" fontId="3" fillId="6" borderId="37"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44" fontId="3" fillId="2" borderId="43" xfId="1" applyFont="1" applyFill="1" applyBorder="1" applyAlignment="1" applyProtection="1">
      <alignment vertical="center"/>
    </xf>
    <xf numFmtId="44" fontId="3" fillId="2" borderId="36" xfId="1" applyFont="1" applyFill="1" applyBorder="1" applyAlignment="1" applyProtection="1">
      <alignment vertical="center"/>
    </xf>
    <xf numFmtId="44" fontId="3" fillId="2" borderId="38" xfId="1" applyFont="1" applyFill="1" applyBorder="1" applyAlignment="1" applyProtection="1">
      <alignment vertical="center"/>
    </xf>
    <xf numFmtId="44" fontId="3" fillId="2" borderId="37" xfId="1" applyFont="1" applyFill="1" applyBorder="1" applyAlignment="1" applyProtection="1">
      <alignment vertical="center"/>
    </xf>
    <xf numFmtId="44" fontId="3" fillId="2" borderId="3" xfId="1" applyFont="1" applyFill="1" applyBorder="1" applyAlignment="1" applyProtection="1">
      <alignment vertical="center"/>
    </xf>
    <xf numFmtId="44" fontId="3" fillId="2" borderId="41" xfId="1" applyFont="1" applyFill="1" applyBorder="1" applyAlignment="1" applyProtection="1">
      <alignment vertical="center"/>
    </xf>
    <xf numFmtId="0" fontId="0" fillId="6" borderId="12"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3" fillId="6" borderId="13" xfId="0" applyFont="1" applyFill="1" applyBorder="1" applyAlignment="1" applyProtection="1">
      <alignment horizontal="center" vertical="center"/>
      <protection locked="0"/>
    </xf>
    <xf numFmtId="44" fontId="3" fillId="2" borderId="13" xfId="1" applyFont="1" applyFill="1" applyBorder="1" applyAlignment="1" applyProtection="1">
      <alignment vertical="center"/>
    </xf>
    <xf numFmtId="44" fontId="3" fillId="2" borderId="2" xfId="1" applyFont="1" applyFill="1" applyBorder="1" applyAlignment="1" applyProtection="1">
      <alignment horizontal="center" vertical="center"/>
    </xf>
    <xf numFmtId="44" fontId="3" fillId="2" borderId="2" xfId="1" applyFont="1" applyFill="1" applyBorder="1" applyAlignment="1" applyProtection="1">
      <alignment vertical="center"/>
    </xf>
    <xf numFmtId="0" fontId="3" fillId="6" borderId="20" xfId="0" applyFont="1" applyFill="1" applyBorder="1" applyAlignment="1" applyProtection="1">
      <alignment horizontal="center" vertical="center"/>
      <protection locked="0"/>
    </xf>
    <xf numFmtId="44" fontId="3" fillId="2" borderId="35" xfId="1" applyFont="1" applyFill="1" applyBorder="1" applyAlignment="1" applyProtection="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165" fontId="0" fillId="2" borderId="13" xfId="0" applyNumberFormat="1" applyFill="1" applyBorder="1" applyAlignment="1">
      <alignment horizontal="center" vertical="center"/>
    </xf>
    <xf numFmtId="165" fontId="3" fillId="2" borderId="14" xfId="1" applyNumberFormat="1" applyFont="1" applyFill="1" applyBorder="1" applyAlignment="1" applyProtection="1">
      <alignment vertical="center"/>
    </xf>
    <xf numFmtId="0" fontId="2" fillId="2" borderId="21" xfId="0" applyFont="1" applyFill="1" applyBorder="1" applyAlignment="1">
      <alignment horizontal="center" vertical="center"/>
    </xf>
    <xf numFmtId="44" fontId="2" fillId="2" borderId="21" xfId="0" applyNumberFormat="1" applyFont="1" applyFill="1" applyBorder="1" applyAlignment="1">
      <alignment vertical="center"/>
    </xf>
    <xf numFmtId="44" fontId="2" fillId="2" borderId="22" xfId="0" applyNumberFormat="1" applyFont="1" applyFill="1" applyBorder="1" applyAlignment="1">
      <alignment vertical="center"/>
    </xf>
    <xf numFmtId="0" fontId="2" fillId="2" borderId="4" xfId="0" applyFont="1" applyFill="1" applyBorder="1" applyAlignment="1">
      <alignment horizontal="center" vertical="center"/>
    </xf>
    <xf numFmtId="0" fontId="0" fillId="4" borderId="60" xfId="0" applyFill="1" applyBorder="1" applyAlignment="1" applyProtection="1">
      <alignment vertical="center"/>
      <protection locked="0"/>
    </xf>
    <xf numFmtId="0" fontId="0" fillId="4" borderId="59" xfId="0" applyFill="1" applyBorder="1" applyAlignment="1" applyProtection="1">
      <alignment vertical="center"/>
      <protection locked="0"/>
    </xf>
    <xf numFmtId="0" fontId="0" fillId="4" borderId="58" xfId="0" applyFill="1" applyBorder="1" applyAlignment="1" applyProtection="1">
      <alignment vertical="center"/>
      <protection locked="0"/>
    </xf>
    <xf numFmtId="0" fontId="3" fillId="4" borderId="62" xfId="0" applyFont="1" applyFill="1" applyBorder="1" applyAlignment="1" applyProtection="1">
      <alignment horizontal="center" vertical="center"/>
      <protection locked="0"/>
    </xf>
    <xf numFmtId="44" fontId="3" fillId="2" borderId="67" xfId="1" applyFont="1" applyFill="1" applyBorder="1" applyAlignment="1" applyProtection="1">
      <alignment horizontal="center" vertical="center"/>
    </xf>
    <xf numFmtId="44" fontId="3" fillId="2" borderId="68" xfId="1" applyFont="1" applyFill="1" applyBorder="1" applyAlignment="1" applyProtection="1">
      <alignment vertical="center"/>
    </xf>
    <xf numFmtId="0" fontId="3" fillId="4" borderId="63" xfId="0" applyFont="1" applyFill="1" applyBorder="1" applyAlignment="1" applyProtection="1">
      <alignment horizontal="center" vertical="center"/>
      <protection locked="0"/>
    </xf>
    <xf numFmtId="44" fontId="3" fillId="2" borderId="65" xfId="1" applyFont="1" applyFill="1" applyBorder="1" applyAlignment="1" applyProtection="1">
      <alignment horizontal="center" vertical="center"/>
    </xf>
    <xf numFmtId="44" fontId="3" fillId="2" borderId="70" xfId="1" applyFont="1" applyFill="1" applyBorder="1" applyAlignment="1" applyProtection="1">
      <alignment vertical="center"/>
    </xf>
    <xf numFmtId="0" fontId="3" fillId="4" borderId="64" xfId="0" applyFont="1" applyFill="1" applyBorder="1" applyAlignment="1" applyProtection="1">
      <alignment horizontal="center" vertical="center"/>
      <protection locked="0"/>
    </xf>
    <xf numFmtId="0" fontId="2" fillId="2" borderId="57" xfId="0" applyFont="1" applyFill="1" applyBorder="1" applyAlignment="1">
      <alignment horizontal="center" vertical="center"/>
    </xf>
    <xf numFmtId="9" fontId="0" fillId="4" borderId="34" xfId="0" applyNumberFormat="1" applyFill="1" applyBorder="1" applyAlignment="1" applyProtection="1">
      <alignment vertical="center"/>
      <protection locked="0"/>
    </xf>
    <xf numFmtId="0" fontId="15" fillId="7" borderId="78" xfId="0" applyFont="1" applyFill="1" applyBorder="1" applyAlignment="1">
      <alignment horizontal="left" vertical="center" wrapText="1"/>
    </xf>
    <xf numFmtId="39" fontId="15" fillId="7" borderId="78" xfId="0" applyNumberFormat="1" applyFont="1" applyFill="1" applyBorder="1" applyAlignment="1">
      <alignment horizontal="left" vertical="center" wrapText="1"/>
    </xf>
    <xf numFmtId="39" fontId="15" fillId="0" borderId="78" xfId="0" applyNumberFormat="1" applyFont="1" applyBorder="1" applyAlignment="1">
      <alignment horizontal="left" vertical="center" wrapText="1"/>
    </xf>
    <xf numFmtId="0" fontId="15" fillId="0" borderId="78" xfId="0" applyFont="1" applyBorder="1" applyAlignment="1">
      <alignment horizontal="left" vertical="center" wrapText="1"/>
    </xf>
    <xf numFmtId="0" fontId="0" fillId="2" borderId="57" xfId="0" applyFill="1" applyBorder="1"/>
    <xf numFmtId="0" fontId="0" fillId="4" borderId="79"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3" fillId="0" borderId="82" xfId="0" applyFont="1" applyBorder="1" applyAlignment="1">
      <alignment horizontal="center" vertical="center"/>
    </xf>
    <xf numFmtId="44" fontId="3" fillId="2" borderId="83" xfId="1" applyFont="1" applyFill="1" applyBorder="1" applyAlignment="1" applyProtection="1">
      <alignment horizontal="center" vertical="center"/>
    </xf>
    <xf numFmtId="44" fontId="3" fillId="2" borderId="84" xfId="1" applyFont="1" applyFill="1" applyBorder="1" applyAlignment="1" applyProtection="1">
      <alignment vertical="center"/>
    </xf>
    <xf numFmtId="0" fontId="2" fillId="2" borderId="7" xfId="0" applyFont="1" applyFill="1" applyBorder="1" applyAlignment="1">
      <alignment vertical="center"/>
    </xf>
    <xf numFmtId="0" fontId="2" fillId="2" borderId="85" xfId="0" applyFont="1" applyFill="1" applyBorder="1" applyAlignment="1">
      <alignment vertical="center"/>
    </xf>
    <xf numFmtId="166" fontId="2" fillId="2" borderId="86" xfId="0" applyNumberFormat="1" applyFont="1" applyFill="1" applyBorder="1" applyAlignment="1">
      <alignment vertical="center"/>
    </xf>
    <xf numFmtId="0" fontId="7" fillId="4" borderId="49" xfId="0" applyFont="1" applyFill="1" applyBorder="1" applyAlignment="1" applyProtection="1">
      <alignment horizontal="left" vertical="center"/>
      <protection locked="0"/>
    </xf>
    <xf numFmtId="0" fontId="7" fillId="4" borderId="50" xfId="0" applyFont="1" applyFill="1" applyBorder="1" applyAlignment="1" applyProtection="1">
      <alignment horizontal="left" vertical="center"/>
      <protection locked="0"/>
    </xf>
    <xf numFmtId="0" fontId="7" fillId="4" borderId="51" xfId="0" applyFont="1" applyFill="1" applyBorder="1" applyAlignment="1" applyProtection="1">
      <alignment horizontal="left" vertical="center"/>
      <protection locked="0"/>
    </xf>
    <xf numFmtId="0" fontId="7" fillId="4" borderId="55" xfId="0" applyFont="1" applyFill="1" applyBorder="1" applyAlignment="1" applyProtection="1">
      <alignment horizontal="left" vertical="center"/>
      <protection locked="0"/>
    </xf>
    <xf numFmtId="0" fontId="7" fillId="4" borderId="53" xfId="0" applyFont="1" applyFill="1" applyBorder="1" applyAlignment="1" applyProtection="1">
      <alignment horizontal="left" vertical="center"/>
      <protection locked="0"/>
    </xf>
    <xf numFmtId="0" fontId="7" fillId="4" borderId="56" xfId="0" applyFont="1" applyFill="1" applyBorder="1" applyAlignment="1" applyProtection="1">
      <alignment horizontal="left" vertical="center"/>
      <protection locked="0"/>
    </xf>
    <xf numFmtId="0" fontId="7" fillId="4" borderId="30" xfId="0" applyFont="1" applyFill="1" applyBorder="1" applyAlignment="1" applyProtection="1">
      <alignment horizontal="left" vertical="center"/>
      <protection locked="0"/>
    </xf>
    <xf numFmtId="0" fontId="7" fillId="4" borderId="31" xfId="0" applyFont="1" applyFill="1" applyBorder="1" applyAlignment="1" applyProtection="1">
      <alignment horizontal="left" vertical="center"/>
      <protection locked="0"/>
    </xf>
    <xf numFmtId="0" fontId="7" fillId="4" borderId="32" xfId="0" applyFont="1" applyFill="1" applyBorder="1" applyAlignment="1" applyProtection="1">
      <alignment horizontal="left" vertical="center"/>
      <protection locked="0"/>
    </xf>
    <xf numFmtId="0" fontId="7" fillId="4" borderId="34" xfId="0" applyFont="1" applyFill="1" applyBorder="1" applyAlignment="1" applyProtection="1">
      <alignment horizontal="left" vertical="center"/>
      <protection locked="0"/>
    </xf>
    <xf numFmtId="0" fontId="10" fillId="4" borderId="24" xfId="0" applyFont="1" applyFill="1" applyBorder="1" applyAlignment="1" applyProtection="1">
      <alignment horizontal="left"/>
      <protection locked="0"/>
    </xf>
    <xf numFmtId="0" fontId="10" fillId="4" borderId="8" xfId="0" applyFont="1" applyFill="1" applyBorder="1" applyAlignment="1" applyProtection="1">
      <alignment horizontal="left"/>
      <protection locked="0"/>
    </xf>
    <xf numFmtId="0" fontId="0" fillId="4" borderId="49"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14" fontId="11" fillId="5" borderId="7" xfId="0" applyNumberFormat="1" applyFont="1" applyFill="1" applyBorder="1" applyAlignment="1">
      <alignment horizontal="left"/>
    </xf>
    <xf numFmtId="0" fontId="0" fillId="4" borderId="24"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7" fillId="4" borderId="46" xfId="0" quotePrefix="1" applyFont="1" applyFill="1" applyBorder="1" applyAlignment="1" applyProtection="1">
      <alignment horizontal="left" vertical="center"/>
      <protection locked="0"/>
    </xf>
    <xf numFmtId="0" fontId="7" fillId="4" borderId="47" xfId="0" quotePrefix="1" applyFont="1" applyFill="1" applyBorder="1" applyAlignment="1" applyProtection="1">
      <alignment horizontal="left" vertical="center"/>
      <protection locked="0"/>
    </xf>
    <xf numFmtId="0" fontId="7" fillId="4" borderId="48" xfId="0" quotePrefix="1" applyFont="1" applyFill="1" applyBorder="1" applyAlignment="1" applyProtection="1">
      <alignment horizontal="left" vertical="center"/>
      <protection locked="0"/>
    </xf>
    <xf numFmtId="0" fontId="7" fillId="4" borderId="49" xfId="0" quotePrefix="1" applyFont="1" applyFill="1" applyBorder="1" applyAlignment="1" applyProtection="1">
      <alignment horizontal="left" vertical="center"/>
      <protection locked="0"/>
    </xf>
    <xf numFmtId="0" fontId="7" fillId="4" borderId="50" xfId="0" quotePrefix="1" applyFont="1" applyFill="1" applyBorder="1" applyAlignment="1" applyProtection="1">
      <alignment horizontal="left" vertical="center"/>
      <protection locked="0"/>
    </xf>
    <xf numFmtId="0" fontId="7" fillId="4" borderId="51" xfId="0" quotePrefix="1" applyFont="1" applyFill="1" applyBorder="1" applyAlignment="1" applyProtection="1">
      <alignment horizontal="left" vertical="center"/>
      <protection locked="0"/>
    </xf>
    <xf numFmtId="0" fontId="9" fillId="5" borderId="24" xfId="0" applyFont="1" applyFill="1" applyBorder="1" applyAlignment="1">
      <alignment horizontal="left" vertical="center"/>
    </xf>
    <xf numFmtId="0" fontId="9" fillId="5" borderId="8" xfId="0" applyFont="1" applyFill="1" applyBorder="1" applyAlignment="1">
      <alignment horizontal="left" vertical="center"/>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0" fillId="0" borderId="25" xfId="0" applyBorder="1" applyAlignment="1">
      <alignment horizontal="left"/>
    </xf>
    <xf numFmtId="0" fontId="0" fillId="0" borderId="26" xfId="0" applyBorder="1" applyAlignment="1">
      <alignment horizontal="left"/>
    </xf>
    <xf numFmtId="44" fontId="0" fillId="0" borderId="26" xfId="0" applyNumberFormat="1" applyBorder="1" applyAlignment="1">
      <alignment horizontal="right"/>
    </xf>
    <xf numFmtId="44" fontId="0" fillId="0" borderId="27" xfId="0" applyNumberFormat="1" applyBorder="1" applyAlignment="1">
      <alignment horizontal="right"/>
    </xf>
    <xf numFmtId="0" fontId="0" fillId="0" borderId="30" xfId="0" applyBorder="1" applyAlignment="1">
      <alignment horizontal="left"/>
    </xf>
    <xf numFmtId="0" fontId="0" fillId="0" borderId="0" xfId="0" applyAlignment="1">
      <alignment horizontal="left"/>
    </xf>
    <xf numFmtId="0" fontId="10" fillId="6" borderId="24" xfId="0" applyFont="1" applyFill="1" applyBorder="1" applyAlignment="1" applyProtection="1">
      <alignment horizontal="left" vertical="center"/>
      <protection locked="0"/>
    </xf>
    <xf numFmtId="0" fontId="10" fillId="6" borderId="8" xfId="0" applyFont="1" applyFill="1" applyBorder="1" applyAlignment="1" applyProtection="1">
      <alignment horizontal="left" vertical="center"/>
      <protection locked="0"/>
    </xf>
    <xf numFmtId="0" fontId="4" fillId="0" borderId="30"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7" fontId="8" fillId="3" borderId="25" xfId="0" applyNumberFormat="1" applyFont="1" applyFill="1" applyBorder="1" applyAlignment="1">
      <alignment horizontal="right" vertical="center"/>
    </xf>
    <xf numFmtId="7" fontId="8" fillId="3" borderId="27" xfId="0" applyNumberFormat="1" applyFont="1" applyFill="1" applyBorder="1" applyAlignment="1">
      <alignment horizontal="right" vertical="center"/>
    </xf>
    <xf numFmtId="7" fontId="8" fillId="3" borderId="32" xfId="0" applyNumberFormat="1" applyFont="1" applyFill="1" applyBorder="1" applyAlignment="1">
      <alignment horizontal="right" vertical="center"/>
    </xf>
    <xf numFmtId="7" fontId="8" fillId="3" borderId="34" xfId="0" applyNumberFormat="1" applyFont="1" applyFill="1" applyBorder="1" applyAlignment="1">
      <alignment horizontal="right" vertical="center"/>
    </xf>
    <xf numFmtId="0" fontId="0" fillId="0" borderId="33" xfId="0"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8" fillId="3" borderId="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0" fillId="6" borderId="24" xfId="0" applyFill="1" applyBorder="1" applyAlignment="1">
      <alignment horizontal="left"/>
    </xf>
    <xf numFmtId="0" fontId="0" fillId="6" borderId="7" xfId="0" applyFill="1" applyBorder="1" applyAlignment="1">
      <alignment horizontal="left"/>
    </xf>
    <xf numFmtId="0" fontId="0" fillId="6" borderId="8" xfId="0" applyFill="1" applyBorder="1" applyAlignment="1">
      <alignment horizontal="left"/>
    </xf>
    <xf numFmtId="0" fontId="2" fillId="2" borderId="24" xfId="0" applyFont="1" applyFill="1" applyBorder="1" applyAlignment="1">
      <alignment horizontal="right" vertical="center"/>
    </xf>
    <xf numFmtId="0" fontId="2" fillId="2" borderId="7" xfId="0" applyFont="1" applyFill="1" applyBorder="1" applyAlignment="1">
      <alignment horizontal="right" vertical="center"/>
    </xf>
    <xf numFmtId="0" fontId="2" fillId="2" borderId="6" xfId="0" applyFont="1" applyFill="1" applyBorder="1" applyAlignment="1">
      <alignment horizontal="right" vertical="center"/>
    </xf>
    <xf numFmtId="0" fontId="4" fillId="2" borderId="0" xfId="0" quotePrefix="1" applyFont="1" applyFill="1" applyAlignment="1">
      <alignment horizontal="left"/>
    </xf>
    <xf numFmtId="0" fontId="4"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quotePrefix="1" applyFont="1" applyFill="1" applyAlignment="1">
      <alignment horizontal="left"/>
    </xf>
    <xf numFmtId="0" fontId="2" fillId="0" borderId="57" xfId="0" applyFont="1" applyBorder="1" applyAlignment="1">
      <alignment horizontal="center" vertical="center"/>
    </xf>
    <xf numFmtId="0" fontId="2" fillId="0" borderId="24" xfId="0" applyFont="1" applyBorder="1" applyAlignment="1">
      <alignment horizontal="center" vertical="center"/>
    </xf>
    <xf numFmtId="0" fontId="8" fillId="3" borderId="57" xfId="0" applyFont="1" applyFill="1" applyBorder="1" applyAlignment="1">
      <alignment horizontal="center" vertical="center" wrapText="1"/>
    </xf>
    <xf numFmtId="0" fontId="2" fillId="2" borderId="8" xfId="0" applyFont="1" applyFill="1" applyBorder="1" applyAlignment="1">
      <alignment horizontal="right" vertical="center"/>
    </xf>
    <xf numFmtId="0" fontId="0" fillId="0" borderId="25" xfId="0" applyBorder="1" applyAlignment="1">
      <alignment horizontal="right"/>
    </xf>
    <xf numFmtId="0" fontId="0" fillId="0" borderId="26" xfId="0" applyBorder="1" applyAlignment="1">
      <alignment horizontal="right"/>
    </xf>
    <xf numFmtId="0" fontId="0" fillId="0" borderId="32" xfId="0" applyBorder="1" applyAlignment="1">
      <alignment horizontal="right"/>
    </xf>
    <xf numFmtId="0" fontId="0" fillId="0" borderId="33" xfId="0" applyBorder="1" applyAlignment="1">
      <alignment horizontal="right"/>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10" fillId="4" borderId="24"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0" fillId="0" borderId="1" xfId="0" applyBorder="1" applyAlignment="1">
      <alignment horizontal="left" vertical="center"/>
    </xf>
    <xf numFmtId="0" fontId="0" fillId="0" borderId="28" xfId="0" applyBorder="1" applyAlignment="1">
      <alignment horizontal="left" vertical="center"/>
    </xf>
    <xf numFmtId="0" fontId="0" fillId="0" borderId="3" xfId="0" applyBorder="1" applyAlignment="1">
      <alignment horizontal="right" vertical="center"/>
    </xf>
    <xf numFmtId="0" fontId="0" fillId="0" borderId="2" xfId="0" applyBorder="1" applyAlignment="1">
      <alignment horizontal="right" vertical="center"/>
    </xf>
    <xf numFmtId="165" fontId="0" fillId="0" borderId="1" xfId="0" applyNumberFormat="1" applyBorder="1" applyAlignment="1">
      <alignment horizontal="right" vertical="center"/>
    </xf>
    <xf numFmtId="0" fontId="0" fillId="4" borderId="24"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8" fillId="3" borderId="24"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2" fillId="0" borderId="4" xfId="0" applyFont="1" applyBorder="1" applyAlignment="1">
      <alignment vertical="top" wrapText="1"/>
    </xf>
    <xf numFmtId="0" fontId="2" fillId="0" borderId="21" xfId="0" applyFont="1" applyBorder="1" applyAlignment="1">
      <alignment vertical="top" wrapText="1"/>
    </xf>
    <xf numFmtId="0" fontId="0" fillId="0" borderId="77" xfId="0" applyBorder="1" applyAlignment="1">
      <alignment horizontal="left" vertical="center"/>
    </xf>
    <xf numFmtId="0" fontId="0" fillId="0" borderId="2" xfId="0" applyBorder="1" applyAlignment="1">
      <alignment horizontal="left" vertical="center"/>
    </xf>
    <xf numFmtId="165" fontId="0" fillId="0" borderId="29" xfId="0" applyNumberFormat="1" applyBorder="1" applyAlignment="1">
      <alignment horizontal="right" vertical="center"/>
    </xf>
    <xf numFmtId="165" fontId="0" fillId="0" borderId="14" xfId="0" applyNumberFormat="1" applyBorder="1" applyAlignment="1">
      <alignment horizontal="righ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0" xfId="0" applyBorder="1" applyAlignment="1">
      <alignment horizontal="right" vertical="center"/>
    </xf>
    <xf numFmtId="165" fontId="0" fillId="0" borderId="13" xfId="0" applyNumberFormat="1" applyBorder="1" applyAlignment="1">
      <alignment horizontal="right" vertical="center"/>
    </xf>
    <xf numFmtId="0" fontId="16" fillId="7" borderId="87" xfId="0" applyFont="1" applyFill="1" applyBorder="1" applyAlignment="1">
      <alignment vertical="top"/>
    </xf>
    <xf numFmtId="165" fontId="0" fillId="7" borderId="87" xfId="0" applyNumberFormat="1" applyFill="1" applyBorder="1"/>
    <xf numFmtId="49" fontId="0" fillId="7" borderId="87" xfId="0" applyNumberFormat="1" applyFill="1" applyBorder="1"/>
  </cellXfs>
  <cellStyles count="2">
    <cellStyle name="Standaard" xfId="0" builtinId="0"/>
    <cellStyle name="Valuta" xfId="1" builtinId="4"/>
  </cellStyles>
  <dxfs count="0"/>
  <tableStyles count="0" defaultTableStyle="TableStyleMedium2" defaultPivotStyle="PivotStyleLight16"/>
  <colors>
    <mruColors>
      <color rgb="FFEFF6EA"/>
      <color rgb="FFFDE7F2"/>
      <color rgb="FFFBC9E2"/>
      <color rgb="FFD05592"/>
      <color rgb="FF22244C"/>
      <color rgb="FF315895"/>
      <color rgb="FFFCE5D8"/>
      <color rgb="FFFDEFE7"/>
      <color rgb="FFA8BEE2"/>
      <color rgb="FFEBF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4</xdr:col>
      <xdr:colOff>63500</xdr:colOff>
      <xdr:row>1</xdr:row>
      <xdr:rowOff>155060</xdr:rowOff>
    </xdr:from>
    <xdr:ext cx="9429750" cy="829189"/>
    <xdr:sp macro="" textlink="">
      <xdr:nvSpPr>
        <xdr:cNvPr id="2" name="Tekstvak 1">
          <a:extLst>
            <a:ext uri="{FF2B5EF4-FFF2-40B4-BE49-F238E27FC236}">
              <a16:creationId xmlns:a16="http://schemas.microsoft.com/office/drawing/2014/main" id="{E2F79FAB-4A45-4D79-80E5-E410FADE9B98}"/>
            </a:ext>
          </a:extLst>
        </xdr:cNvPr>
        <xdr:cNvSpPr txBox="1"/>
      </xdr:nvSpPr>
      <xdr:spPr>
        <a:xfrm>
          <a:off x="4180417" y="398477"/>
          <a:ext cx="9429750" cy="829189"/>
        </a:xfrm>
        <a:prstGeom prst="rect">
          <a:avLst/>
        </a:prstGeom>
        <a:solidFill>
          <a:schemeClr val="bg1">
            <a:lumMod val="9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baseline="0"/>
            <a:t>Vul de organisatiegegevens, de aantallen kinderen en het percentage voorlopige subsidie in. </a:t>
          </a:r>
          <a:r>
            <a:rPr lang="nl-NL" sz="1100" b="0" baseline="0"/>
            <a:t>Belangrijk is om de aantallen kinderen te baseren op een representatieve peilweek of -maand. Hiervoor kun je de Peutermonitor raadplegen. De subsidie wordt berekend alsof deze kinderen er het hele jaar zouden zijn.    </a:t>
          </a:r>
        </a:p>
        <a:p>
          <a:pPr algn="ctr"/>
          <a:r>
            <a:rPr lang="nl-NL" sz="1100" b="0" baseline="0"/>
            <a:t>Wanneer het percentage voorlopige subsidie op 100% staat, wordt het totale bedrag als voorschot uitgekeerd. Om te voorkomen dat er achteraf te veel terugbetaald moet worden, kun je ervoor kiezen om een lager percentage te hanteren. Denk aan 85 of 90%. </a:t>
          </a:r>
        </a:p>
        <a:p>
          <a:pPr algn="ctr"/>
          <a:endParaRPr lang="nl-NL"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124369</xdr:colOff>
      <xdr:row>2</xdr:row>
      <xdr:rowOff>100512</xdr:rowOff>
    </xdr:from>
    <xdr:ext cx="4764677" cy="979443"/>
    <xdr:sp macro="" textlink="">
      <xdr:nvSpPr>
        <xdr:cNvPr id="2" name="Tekstvak 1">
          <a:extLst>
            <a:ext uri="{FF2B5EF4-FFF2-40B4-BE49-F238E27FC236}">
              <a16:creationId xmlns:a16="http://schemas.microsoft.com/office/drawing/2014/main" id="{46655202-B49F-4773-B3CA-6FC8A98FD49D}"/>
            </a:ext>
          </a:extLst>
        </xdr:cNvPr>
        <xdr:cNvSpPr txBox="1"/>
      </xdr:nvSpPr>
      <xdr:spPr>
        <a:xfrm>
          <a:off x="124369" y="513262"/>
          <a:ext cx="4764677" cy="979443"/>
        </a:xfrm>
        <a:prstGeom prst="rect">
          <a:avLst/>
        </a:prstGeom>
        <a:solidFill>
          <a:schemeClr val="bg1">
            <a:lumMod val="9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Vul hier</a:t>
          </a:r>
          <a:r>
            <a:rPr lang="nl-NL" sz="1100" b="1" baseline="0"/>
            <a:t> het aantal </a:t>
          </a:r>
          <a:r>
            <a:rPr lang="nl-NL" sz="1100" b="1"/>
            <a:t>doelgroeppeuters in</a:t>
          </a:r>
          <a:r>
            <a:rPr lang="nl-NL" sz="1100" b="1" baseline="0"/>
            <a:t> </a:t>
          </a:r>
          <a:r>
            <a:rPr lang="nl-NL" sz="1100" b="1" baseline="0">
              <a:solidFill>
                <a:schemeClr val="tx1"/>
              </a:solidFill>
              <a:effectLst/>
              <a:latin typeface="+mn-lt"/>
              <a:ea typeface="+mn-ea"/>
              <a:cs typeface="+mn-cs"/>
            </a:rPr>
            <a:t>en het percentage voorlopige subsidie</a:t>
          </a:r>
          <a:r>
            <a:rPr lang="nl-NL" sz="1100" b="1"/>
            <a:t>.</a:t>
          </a:r>
          <a:r>
            <a:rPr lang="nl-NL" sz="1100" b="1" baseline="0"/>
            <a:t> </a:t>
          </a:r>
          <a:endParaRPr lang="nl-NL" sz="1100" b="1"/>
        </a:p>
        <a:p>
          <a:pPr algn="ctr"/>
          <a:r>
            <a:rPr lang="nl-NL" sz="1100" b="0" u="sng"/>
            <a:t>Subsidie HBO-eis in de voorschoolse periode: </a:t>
          </a:r>
          <a:r>
            <a:rPr lang="nl-NL" sz="1100" b="0"/>
            <a:t>De inzet van een pedagogisch beleidsmedewerker op hbo werk- en denkniveau gedurende 10 uur per jaar per doelgroeppeuter door een kindercentrum met de aantekening ‘ja’ bij voorschoolse educatie in het LRK.</a:t>
          </a:r>
          <a:endParaRPr lang="nl-NL" sz="1100" b="0">
            <a:solidFill>
              <a:schemeClr val="tx1"/>
            </a:solidFill>
            <a:effectLst/>
            <a:latin typeface="+mn-lt"/>
            <a:ea typeface="+mn-ea"/>
            <a:cs typeface="+mn-cs"/>
          </a:endParaRPr>
        </a:p>
        <a:p>
          <a:pPr algn="ctr"/>
          <a:endParaRPr lang="nl-NL" sz="1100" b="0"/>
        </a:p>
      </xdr:txBody>
    </xdr:sp>
    <xdr:clientData/>
  </xdr:oneCellAnchor>
  <xdr:twoCellAnchor>
    <xdr:from>
      <xdr:col>4</xdr:col>
      <xdr:colOff>784860</xdr:colOff>
      <xdr:row>8</xdr:row>
      <xdr:rowOff>129540</xdr:rowOff>
    </xdr:from>
    <xdr:to>
      <xdr:col>4</xdr:col>
      <xdr:colOff>792480</xdr:colOff>
      <xdr:row>11</xdr:row>
      <xdr:rowOff>129540</xdr:rowOff>
    </xdr:to>
    <xdr:cxnSp macro="">
      <xdr:nvCxnSpPr>
        <xdr:cNvPr id="3" name="Rechte verbindingslijn met pijl 2">
          <a:extLst>
            <a:ext uri="{FF2B5EF4-FFF2-40B4-BE49-F238E27FC236}">
              <a16:creationId xmlns:a16="http://schemas.microsoft.com/office/drawing/2014/main" id="{7961B625-CBD1-4B46-8818-5CC2178A9E3C}"/>
            </a:ext>
          </a:extLst>
        </xdr:cNvPr>
        <xdr:cNvCxnSpPr/>
      </xdr:nvCxnSpPr>
      <xdr:spPr>
        <a:xfrm>
          <a:off x="3144339" y="1580061"/>
          <a:ext cx="0" cy="5429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975360</xdr:colOff>
      <xdr:row>3</xdr:row>
      <xdr:rowOff>91440</xdr:rowOff>
    </xdr:from>
    <xdr:to>
      <xdr:col>4</xdr:col>
      <xdr:colOff>1424940</xdr:colOff>
      <xdr:row>3</xdr:row>
      <xdr:rowOff>99060</xdr:rowOff>
    </xdr:to>
    <xdr:cxnSp macro="">
      <xdr:nvCxnSpPr>
        <xdr:cNvPr id="4" name="Rechte verbindingslijn met pijl 3">
          <a:extLst>
            <a:ext uri="{FF2B5EF4-FFF2-40B4-BE49-F238E27FC236}">
              <a16:creationId xmlns:a16="http://schemas.microsoft.com/office/drawing/2014/main" id="{9B6F8E93-21CA-4D43-BFC6-015D9C571057}"/>
            </a:ext>
          </a:extLst>
        </xdr:cNvPr>
        <xdr:cNvCxnSpPr/>
      </xdr:nvCxnSpPr>
      <xdr:spPr>
        <a:xfrm>
          <a:off x="3144339" y="637086"/>
          <a:ext cx="0" cy="21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519792</xdr:colOff>
      <xdr:row>12</xdr:row>
      <xdr:rowOff>180022</xdr:rowOff>
    </xdr:from>
    <xdr:ext cx="4335780" cy="2020253"/>
    <xdr:sp macro="" textlink="">
      <xdr:nvSpPr>
        <xdr:cNvPr id="5" name="Tekstvak 4">
          <a:extLst>
            <a:ext uri="{FF2B5EF4-FFF2-40B4-BE49-F238E27FC236}">
              <a16:creationId xmlns:a16="http://schemas.microsoft.com/office/drawing/2014/main" id="{F692378D-54CB-460F-94B4-4D02493344EF}"/>
            </a:ext>
          </a:extLst>
        </xdr:cNvPr>
        <xdr:cNvSpPr txBox="1"/>
      </xdr:nvSpPr>
      <xdr:spPr>
        <a:xfrm>
          <a:off x="5548992" y="2913697"/>
          <a:ext cx="4335780" cy="2020253"/>
        </a:xfrm>
        <a:prstGeom prst="rect">
          <a:avLst/>
        </a:prstGeom>
        <a:solidFill>
          <a:srgbClr val="EDEDED"/>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Pas hier eventueel het aantal uren per week aan. </a:t>
          </a:r>
          <a:br>
            <a:rPr lang="nl-NL" sz="1100" b="0"/>
          </a:br>
          <a:br>
            <a:rPr lang="nl-NL" sz="1100" b="0"/>
          </a:br>
          <a:r>
            <a:rPr lang="nl-NL" sz="1100" b="0"/>
            <a:t>Standaard</a:t>
          </a:r>
          <a:r>
            <a:rPr lang="nl-NL" sz="1100" b="0" baseline="0"/>
            <a:t> is hier vermeld: </a:t>
          </a:r>
          <a:r>
            <a:rPr lang="nl-NL" sz="1100" b="1" baseline="0"/>
            <a:t>8 uren regulier</a:t>
          </a:r>
          <a:r>
            <a:rPr lang="nl-NL" sz="1100" b="0" baseline="0"/>
            <a:t> (uren waarover een inkomensafhankelijke ouderbijdrage wordt betaald, 1e en 2e dagdeel) en </a:t>
          </a:r>
          <a:r>
            <a:rPr lang="nl-NL" sz="1100" b="1" baseline="0"/>
            <a:t>8 uren VVE </a:t>
          </a:r>
          <a:r>
            <a:rPr lang="nl-NL" sz="1100" b="0" baseline="0"/>
            <a:t>(extra uren voor de geïndiceerde kinderen, volledig vergoed door de gemeente, 3e en 4e dagdeel).</a:t>
          </a:r>
          <a:br>
            <a:rPr lang="nl-NL" sz="1100" b="0" baseline="0"/>
          </a:br>
          <a:br>
            <a:rPr lang="nl-NL" sz="1100" b="0" baseline="0"/>
          </a:br>
          <a:r>
            <a:rPr lang="nl-NL" sz="1100" b="0" baseline="0"/>
            <a:t>Bij een ander urenmodel, of als gemiddeld minder uren worden afgenomen, kan dit worden bijgesteld. Niet alle kinderen zullen het volledige aanbod afnemen.</a:t>
          </a:r>
          <a:endParaRPr lang="nl-NL" sz="1100" b="0"/>
        </a:p>
      </xdr:txBody>
    </xdr:sp>
    <xdr:clientData/>
  </xdr:oneCellAnchor>
  <xdr:twoCellAnchor>
    <xdr:from>
      <xdr:col>6</xdr:col>
      <xdr:colOff>337458</xdr:colOff>
      <xdr:row>9</xdr:row>
      <xdr:rowOff>180975</xdr:rowOff>
    </xdr:from>
    <xdr:to>
      <xdr:col>6</xdr:col>
      <xdr:colOff>341268</xdr:colOff>
      <xdr:row>12</xdr:row>
      <xdr:rowOff>171450</xdr:rowOff>
    </xdr:to>
    <xdr:cxnSp macro="">
      <xdr:nvCxnSpPr>
        <xdr:cNvPr id="6" name="Rechte verbindingslijn met pijl 5">
          <a:extLst>
            <a:ext uri="{FF2B5EF4-FFF2-40B4-BE49-F238E27FC236}">
              <a16:creationId xmlns:a16="http://schemas.microsoft.com/office/drawing/2014/main" id="{7BD36F65-4018-42A8-BB02-DAB6C25727D3}"/>
            </a:ext>
          </a:extLst>
        </xdr:cNvPr>
        <xdr:cNvCxnSpPr/>
      </xdr:nvCxnSpPr>
      <xdr:spPr>
        <a:xfrm flipH="1" flipV="1">
          <a:off x="4471308" y="2324100"/>
          <a:ext cx="3810" cy="5810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383178</xdr:colOff>
      <xdr:row>9</xdr:row>
      <xdr:rowOff>188595</xdr:rowOff>
    </xdr:from>
    <xdr:to>
      <xdr:col>9</xdr:col>
      <xdr:colOff>388893</xdr:colOff>
      <xdr:row>12</xdr:row>
      <xdr:rowOff>180975</xdr:rowOff>
    </xdr:to>
    <xdr:cxnSp macro="">
      <xdr:nvCxnSpPr>
        <xdr:cNvPr id="7" name="Rechte verbindingslijn met pijl 6">
          <a:extLst>
            <a:ext uri="{FF2B5EF4-FFF2-40B4-BE49-F238E27FC236}">
              <a16:creationId xmlns:a16="http://schemas.microsoft.com/office/drawing/2014/main" id="{2B98D613-6C7E-4126-9761-D1D29693DE2D}"/>
            </a:ext>
          </a:extLst>
        </xdr:cNvPr>
        <xdr:cNvCxnSpPr/>
      </xdr:nvCxnSpPr>
      <xdr:spPr>
        <a:xfrm flipH="1" flipV="1">
          <a:off x="6202953" y="2331720"/>
          <a:ext cx="5715" cy="58293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4</xdr:col>
      <xdr:colOff>161925</xdr:colOff>
      <xdr:row>12</xdr:row>
      <xdr:rowOff>174580</xdr:rowOff>
    </xdr:from>
    <xdr:ext cx="2493918" cy="1768520"/>
    <xdr:sp macro="" textlink="">
      <xdr:nvSpPr>
        <xdr:cNvPr id="8" name="Tekstvak 7">
          <a:extLst>
            <a:ext uri="{FF2B5EF4-FFF2-40B4-BE49-F238E27FC236}">
              <a16:creationId xmlns:a16="http://schemas.microsoft.com/office/drawing/2014/main" id="{08A44018-C6B2-4463-A363-6DCE847995DA}"/>
            </a:ext>
          </a:extLst>
        </xdr:cNvPr>
        <xdr:cNvSpPr txBox="1"/>
      </xdr:nvSpPr>
      <xdr:spPr>
        <a:xfrm>
          <a:off x="2676525" y="2908255"/>
          <a:ext cx="2493918" cy="1768520"/>
        </a:xfrm>
        <a:prstGeom prst="rect">
          <a:avLst/>
        </a:prstGeom>
        <a:solidFill>
          <a:srgbClr val="EDEDED"/>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Pas hier eventueel de gemiddelde ouderbijdrage aan.</a:t>
          </a:r>
          <a:br>
            <a:rPr lang="nl-NL" sz="1100" b="0"/>
          </a:br>
          <a:br>
            <a:rPr lang="nl-NL" sz="1100" b="0"/>
          </a:br>
          <a:r>
            <a:rPr lang="nl-NL" sz="1100" b="0" baseline="0"/>
            <a:t>Standaard is hier een schatting van de gemiddelde ouderbijdrage vermeld op basis van een modaal inkomen.</a:t>
          </a:r>
          <a:br>
            <a:rPr lang="nl-NL" sz="1100" b="0" baseline="0"/>
          </a:br>
          <a:r>
            <a:rPr lang="nl-NL" sz="1100" b="0" baseline="0"/>
            <a:t>De aanbieder kan dit eventueel wijzigen naar de gemiddelde ouderbijdrage van de eigen ouderpopulatie.</a:t>
          </a:r>
          <a:endParaRPr lang="nl-NL" sz="1100" b="0"/>
        </a:p>
      </xdr:txBody>
    </xdr:sp>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408F-BD73-42A9-A083-A04B676536DB}">
  <sheetPr>
    <pageSetUpPr fitToPage="1"/>
  </sheetPr>
  <dimension ref="B1:O21"/>
  <sheetViews>
    <sheetView showGridLines="0" showRowColHeaders="0" zoomScaleNormal="100" workbookViewId="0">
      <selection activeCell="D10" sqref="D10:K10"/>
    </sheetView>
  </sheetViews>
  <sheetFormatPr defaultColWidth="8.86328125" defaultRowHeight="14.25" x14ac:dyDescent="0.45"/>
  <cols>
    <col min="1" max="1" width="1.1328125" customWidth="1"/>
    <col min="2" max="2" width="23.1328125" customWidth="1"/>
    <col min="3" max="3" width="3" hidden="1" customWidth="1"/>
    <col min="4" max="4" width="21.1328125" customWidth="1"/>
    <col min="5" max="5" width="23.86328125" customWidth="1"/>
    <col min="6" max="6" width="15.1328125" hidden="1" customWidth="1"/>
    <col min="7" max="7" width="14.73046875" customWidth="1"/>
    <col min="8" max="8" width="12.3984375" customWidth="1"/>
    <col min="9" max="9" width="13.3984375" customWidth="1"/>
    <col min="10" max="10" width="10.265625" customWidth="1"/>
    <col min="11" max="11" width="4.73046875" customWidth="1"/>
    <col min="12" max="13" width="7.1328125" customWidth="1"/>
    <col min="14" max="14" width="11.1328125" bestFit="1" customWidth="1"/>
    <col min="15" max="15" width="12.59765625" customWidth="1"/>
  </cols>
  <sheetData>
    <row r="1" spans="2:15" s="25" customFormat="1" ht="18.75" customHeight="1" thickBot="1" x14ac:dyDescent="0.6">
      <c r="B1" s="60" t="s">
        <v>0</v>
      </c>
      <c r="C1" s="61" t="str">
        <f>Brondata!$A$2</f>
        <v>Ijsselstein</v>
      </c>
      <c r="D1" s="62" t="str">
        <f>Brondata!$A$2</f>
        <v>Ijsselstein</v>
      </c>
      <c r="E1" s="63" t="s">
        <v>1</v>
      </c>
      <c r="F1" s="63"/>
      <c r="G1" s="63"/>
      <c r="H1" s="64">
        <v>45658</v>
      </c>
      <c r="I1" s="65" t="s">
        <v>2</v>
      </c>
      <c r="J1" s="197">
        <v>46022</v>
      </c>
      <c r="K1" s="197"/>
      <c r="L1"/>
      <c r="M1"/>
      <c r="N1"/>
      <c r="O1"/>
    </row>
    <row r="2" spans="2:15" ht="15" customHeight="1" thickBot="1" x14ac:dyDescent="0.55000000000000004">
      <c r="B2" s="60" t="s">
        <v>3</v>
      </c>
      <c r="C2" s="192" t="s">
        <v>4</v>
      </c>
      <c r="D2" s="193"/>
    </row>
    <row r="3" spans="2:15" x14ac:dyDescent="0.45">
      <c r="B3" s="26"/>
    </row>
    <row r="4" spans="2:15" s="26" customFormat="1" ht="14.65" thickBot="1" x14ac:dyDescent="0.5">
      <c r="C4"/>
      <c r="D4"/>
      <c r="E4"/>
      <c r="F4"/>
      <c r="G4"/>
      <c r="H4" s="54" t="s">
        <v>9</v>
      </c>
      <c r="I4"/>
      <c r="K4"/>
      <c r="L4"/>
      <c r="M4"/>
      <c r="N4"/>
      <c r="O4"/>
    </row>
    <row r="5" spans="2:15" ht="39" customHeight="1" thickBot="1" x14ac:dyDescent="0.5">
      <c r="B5" s="59" t="s">
        <v>65</v>
      </c>
      <c r="C5" s="59"/>
      <c r="D5" s="59" t="s">
        <v>5</v>
      </c>
      <c r="E5" s="59" t="s">
        <v>66</v>
      </c>
      <c r="H5" s="198" t="s">
        <v>69</v>
      </c>
      <c r="I5" s="199"/>
      <c r="J5" s="199"/>
      <c r="K5" s="200"/>
    </row>
    <row r="6" spans="2:15" ht="14.65" thickBot="1" x14ac:dyDescent="0.5">
      <c r="B6" s="27" cm="1">
        <f t="array" ref="B6:C7">'Invoer subsidie 2025'!S5:T6</f>
        <v>0</v>
      </c>
      <c r="C6" s="27">
        <v>0</v>
      </c>
      <c r="D6" s="28" cm="1">
        <f t="array" ref="D6:D7">'Invoer subsidie HBO-eis'!H5:H6</f>
        <v>0</v>
      </c>
      <c r="E6" s="29">
        <f>B6+D6</f>
        <v>0</v>
      </c>
      <c r="J6" s="6"/>
    </row>
    <row r="7" spans="2:15" ht="15" hidden="1" customHeight="1" thickBot="1" x14ac:dyDescent="0.5">
      <c r="B7">
        <v>0</v>
      </c>
      <c r="C7">
        <v>0</v>
      </c>
      <c r="D7">
        <v>0</v>
      </c>
    </row>
    <row r="8" spans="2:15" ht="14.65" thickBot="1" x14ac:dyDescent="0.5"/>
    <row r="9" spans="2:15" x14ac:dyDescent="0.45">
      <c r="B9" s="50" t="s">
        <v>6</v>
      </c>
      <c r="C9" s="94"/>
      <c r="D9" s="201"/>
      <c r="E9" s="202"/>
      <c r="F9" s="202"/>
      <c r="G9" s="202"/>
      <c r="H9" s="202"/>
      <c r="I9" s="202"/>
      <c r="J9" s="202"/>
      <c r="K9" s="203"/>
    </row>
    <row r="10" spans="2:15" x14ac:dyDescent="0.45">
      <c r="B10" s="49" t="s">
        <v>7</v>
      </c>
      <c r="C10" s="95"/>
      <c r="D10" s="204"/>
      <c r="E10" s="205"/>
      <c r="F10" s="205"/>
      <c r="G10" s="205"/>
      <c r="H10" s="205"/>
      <c r="I10" s="205"/>
      <c r="J10" s="205"/>
      <c r="K10" s="206"/>
    </row>
    <row r="11" spans="2:15" x14ac:dyDescent="0.45">
      <c r="B11" s="49" t="s">
        <v>8</v>
      </c>
      <c r="C11" s="95"/>
      <c r="D11" s="204"/>
      <c r="E11" s="205"/>
      <c r="F11" s="205"/>
      <c r="G11" s="205"/>
      <c r="H11" s="205"/>
      <c r="I11" s="205"/>
      <c r="J11" s="205"/>
      <c r="K11" s="206"/>
    </row>
    <row r="12" spans="2:15" x14ac:dyDescent="0.45">
      <c r="B12" s="48" t="s">
        <v>10</v>
      </c>
      <c r="C12" s="96"/>
      <c r="D12" s="194"/>
      <c r="E12" s="195"/>
      <c r="F12" s="195"/>
      <c r="G12" s="195"/>
      <c r="H12" s="195"/>
      <c r="I12" s="195"/>
      <c r="J12" s="195"/>
      <c r="K12" s="196"/>
    </row>
    <row r="13" spans="2:15" x14ac:dyDescent="0.45">
      <c r="B13" s="48" t="s">
        <v>11</v>
      </c>
      <c r="C13" s="96"/>
      <c r="D13" s="194"/>
      <c r="E13" s="195"/>
      <c r="F13" s="195"/>
      <c r="G13" s="195"/>
      <c r="H13" s="195"/>
      <c r="I13" s="195"/>
      <c r="J13" s="195"/>
      <c r="K13" s="196"/>
    </row>
    <row r="14" spans="2:15" x14ac:dyDescent="0.45">
      <c r="B14" s="48" t="s">
        <v>12</v>
      </c>
      <c r="C14" s="96"/>
      <c r="D14" s="194"/>
      <c r="E14" s="195"/>
      <c r="F14" s="195"/>
      <c r="G14" s="195"/>
      <c r="H14" s="195"/>
      <c r="I14" s="195"/>
      <c r="J14" s="195"/>
      <c r="K14" s="196"/>
    </row>
    <row r="15" spans="2:15" x14ac:dyDescent="0.45">
      <c r="B15" s="49" t="s">
        <v>13</v>
      </c>
      <c r="C15" s="95"/>
      <c r="D15" s="194"/>
      <c r="E15" s="195"/>
      <c r="F15" s="195"/>
      <c r="G15" s="195"/>
      <c r="H15" s="195"/>
      <c r="I15" s="195"/>
      <c r="J15" s="195"/>
      <c r="K15" s="196"/>
    </row>
    <row r="16" spans="2:15" x14ac:dyDescent="0.45">
      <c r="B16" s="48" t="s">
        <v>14</v>
      </c>
      <c r="C16" s="96"/>
      <c r="D16" s="194"/>
      <c r="E16" s="195"/>
      <c r="F16" s="195"/>
      <c r="G16" s="195"/>
      <c r="H16" s="195"/>
      <c r="I16" s="195"/>
      <c r="J16" s="195"/>
      <c r="K16" s="196"/>
    </row>
    <row r="17" spans="2:11" x14ac:dyDescent="0.45">
      <c r="B17" s="46" t="s">
        <v>15</v>
      </c>
      <c r="C17" s="97"/>
      <c r="D17" s="182"/>
      <c r="E17" s="183"/>
      <c r="F17" s="183"/>
      <c r="G17" s="183"/>
      <c r="H17" s="183"/>
      <c r="I17" s="183"/>
      <c r="J17" s="183"/>
      <c r="K17" s="184"/>
    </row>
    <row r="18" spans="2:11" ht="14.65" thickBot="1" x14ac:dyDescent="0.5">
      <c r="B18" s="47" t="s">
        <v>16</v>
      </c>
      <c r="C18" s="98"/>
      <c r="D18" s="185"/>
      <c r="E18" s="186"/>
      <c r="F18" s="186"/>
      <c r="G18" s="186"/>
      <c r="H18" s="186"/>
      <c r="I18" s="186"/>
      <c r="J18" s="186"/>
      <c r="K18" s="187"/>
    </row>
    <row r="19" spans="2:11" x14ac:dyDescent="0.45">
      <c r="B19" s="102" t="s">
        <v>17</v>
      </c>
      <c r="C19" s="99"/>
      <c r="D19" s="185"/>
      <c r="E19" s="187"/>
      <c r="F19" s="51"/>
      <c r="G19" s="51"/>
      <c r="H19" s="51"/>
      <c r="I19" s="51"/>
      <c r="J19" s="51"/>
      <c r="K19" s="51"/>
    </row>
    <row r="20" spans="2:11" x14ac:dyDescent="0.45">
      <c r="B20" s="103"/>
      <c r="C20" s="100"/>
      <c r="D20" s="188"/>
      <c r="E20" s="189"/>
      <c r="F20" s="52"/>
      <c r="G20" s="52"/>
      <c r="H20" s="52"/>
      <c r="I20" s="52"/>
      <c r="J20" s="52"/>
      <c r="K20" s="52"/>
    </row>
    <row r="21" spans="2:11" ht="14.65" thickBot="1" x14ac:dyDescent="0.5">
      <c r="B21" s="104"/>
      <c r="C21" s="101"/>
      <c r="D21" s="190"/>
      <c r="E21" s="191"/>
      <c r="F21" s="52"/>
      <c r="G21" s="52"/>
      <c r="H21" s="52"/>
      <c r="I21" s="52"/>
      <c r="J21" s="52"/>
      <c r="K21" s="52"/>
    </row>
  </sheetData>
  <sheetProtection algorithmName="SHA-512" hashValue="7LBVxcmfOhxcqYti7wLapeR7KubuDORuIW/zj1NzvSaTh4Y0Hb/7Xn4aLdtfK7rBbeFreYXkWGy8X9r90en5Mg==" saltValue="xE5f0eHCiDywQ0dsO8F6dA==" spinCount="100000" sheet="1" objects="1" scenarios="1"/>
  <mergeCells count="14">
    <mergeCell ref="J1:K1"/>
    <mergeCell ref="H5:K5"/>
    <mergeCell ref="D9:K9"/>
    <mergeCell ref="D10:K10"/>
    <mergeCell ref="D11:K11"/>
    <mergeCell ref="D17:K17"/>
    <mergeCell ref="D18:K18"/>
    <mergeCell ref="D19:E21"/>
    <mergeCell ref="C2:D2"/>
    <mergeCell ref="D12:K12"/>
    <mergeCell ref="D13:K13"/>
    <mergeCell ref="D14:K14"/>
    <mergeCell ref="D15:K15"/>
    <mergeCell ref="D16:K16"/>
  </mergeCell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7B83D-E646-4422-A0FB-E2E1EC8EB475}">
  <sheetPr>
    <pageSetUpPr fitToPage="1"/>
  </sheetPr>
  <dimension ref="B1:T51"/>
  <sheetViews>
    <sheetView showGridLines="0" showRowColHeaders="0" tabSelected="1" zoomScale="85" zoomScaleNormal="85" workbookViewId="0">
      <pane xSplit="4" ySplit="9" topLeftCell="E10" activePane="bottomRight" state="frozen"/>
      <selection pane="topRight" activeCell="D1" sqref="D1"/>
      <selection pane="bottomLeft" activeCell="A12" sqref="A12"/>
      <selection pane="bottomRight" activeCell="E10" sqref="E10"/>
    </sheetView>
  </sheetViews>
  <sheetFormatPr defaultColWidth="8.86328125" defaultRowHeight="14.25" x14ac:dyDescent="0.45"/>
  <cols>
    <col min="1" max="1" width="2.59765625" customWidth="1"/>
    <col min="2" max="2" width="20.86328125" bestFit="1" customWidth="1"/>
    <col min="3" max="3" width="21.86328125" bestFit="1" customWidth="1"/>
    <col min="4" max="4" width="16.3984375" customWidth="1"/>
    <col min="5" max="5" width="10.1328125" customWidth="1"/>
    <col min="6" max="8" width="14" customWidth="1"/>
    <col min="9" max="9" width="17.1328125" customWidth="1"/>
    <col min="10" max="10" width="16.1328125" customWidth="1"/>
    <col min="11" max="11" width="13.86328125" customWidth="1"/>
    <col min="12" max="12" width="14.1328125" customWidth="1"/>
    <col min="13" max="13" width="13.59765625" customWidth="1"/>
    <col min="14" max="14" width="17" customWidth="1"/>
    <col min="15" max="15" width="2.86328125" customWidth="1"/>
    <col min="16" max="16" width="8.1328125" customWidth="1"/>
    <col min="17" max="18" width="7.1328125" customWidth="1"/>
    <col min="19" max="19" width="16.59765625" customWidth="1"/>
    <col min="20" max="20" width="17.59765625" customWidth="1"/>
  </cols>
  <sheetData>
    <row r="1" spans="2:20" s="25" customFormat="1" ht="18.75" customHeight="1" thickBot="1" x14ac:dyDescent="0.6">
      <c r="B1" s="55" t="s">
        <v>0</v>
      </c>
      <c r="C1" s="207" t="str">
        <f>Brondata!$A$2</f>
        <v>Ijsselstein</v>
      </c>
      <c r="D1" s="208"/>
      <c r="E1" s="209" t="s">
        <v>1</v>
      </c>
      <c r="F1" s="210"/>
      <c r="G1" s="210"/>
      <c r="H1" s="210"/>
      <c r="I1" s="56"/>
      <c r="J1" s="57">
        <v>45658</v>
      </c>
      <c r="K1" s="58" t="s">
        <v>2</v>
      </c>
      <c r="L1" s="57">
        <v>46022</v>
      </c>
      <c r="M1" s="57"/>
      <c r="N1" s="63"/>
      <c r="O1" s="66"/>
      <c r="P1" s="66"/>
      <c r="Q1" s="66"/>
      <c r="R1" s="66"/>
      <c r="S1" s="66"/>
      <c r="T1" s="67"/>
    </row>
    <row r="2" spans="2:20" ht="15" customHeight="1" thickBot="1" x14ac:dyDescent="0.5">
      <c r="B2" s="55" t="s">
        <v>3</v>
      </c>
      <c r="C2" s="217" t="s">
        <v>4</v>
      </c>
      <c r="D2" s="218"/>
    </row>
    <row r="3" spans="2:20" x14ac:dyDescent="0.45">
      <c r="P3" s="211" t="s">
        <v>18</v>
      </c>
      <c r="Q3" s="212"/>
      <c r="R3" s="212"/>
      <c r="S3" s="213">
        <f>T33</f>
        <v>0</v>
      </c>
      <c r="T3" s="214"/>
    </row>
    <row r="4" spans="2:20" ht="14.65" thickBot="1" x14ac:dyDescent="0.5">
      <c r="B4" s="54" t="s">
        <v>9</v>
      </c>
      <c r="P4" s="215" t="s">
        <v>19</v>
      </c>
      <c r="Q4" s="216"/>
      <c r="R4" s="216"/>
      <c r="T4" s="71">
        <f>Brondata!$B$2</f>
        <v>1</v>
      </c>
    </row>
    <row r="5" spans="2:20" ht="15" customHeight="1" thickBot="1" x14ac:dyDescent="0.5">
      <c r="B5" s="240" t="s">
        <v>69</v>
      </c>
      <c r="C5" s="241"/>
      <c r="D5" s="242"/>
      <c r="P5" s="219" t="s">
        <v>20</v>
      </c>
      <c r="Q5" s="220"/>
      <c r="R5" s="220"/>
      <c r="S5" s="223">
        <f>S3*T4</f>
        <v>0</v>
      </c>
      <c r="T5" s="224"/>
    </row>
    <row r="6" spans="2:20" s="26" customFormat="1" ht="14.65" thickBot="1" x14ac:dyDescent="0.5">
      <c r="C6"/>
      <c r="D6"/>
      <c r="E6"/>
      <c r="F6"/>
      <c r="G6"/>
      <c r="H6"/>
      <c r="I6"/>
      <c r="J6"/>
      <c r="K6"/>
      <c r="L6"/>
      <c r="M6"/>
      <c r="N6"/>
      <c r="O6"/>
      <c r="P6" s="221"/>
      <c r="Q6" s="222"/>
      <c r="R6" s="222"/>
      <c r="S6" s="225"/>
      <c r="T6" s="226"/>
    </row>
    <row r="7" spans="2:20" ht="14.65" thickBot="1" x14ac:dyDescent="0.5">
      <c r="E7" s="227"/>
      <c r="F7" s="227"/>
      <c r="G7" s="227"/>
      <c r="H7" s="227"/>
      <c r="I7" s="227"/>
      <c r="J7" s="227"/>
      <c r="K7" s="227"/>
      <c r="L7" s="227"/>
      <c r="M7" s="227"/>
      <c r="N7" s="227"/>
      <c r="O7" s="26"/>
    </row>
    <row r="8" spans="2:20" ht="21" customHeight="1" thickBot="1" x14ac:dyDescent="0.5">
      <c r="B8" s="228" t="s">
        <v>21</v>
      </c>
      <c r="C8" s="230" t="s">
        <v>22</v>
      </c>
      <c r="D8" s="232" t="s">
        <v>23</v>
      </c>
      <c r="E8" s="234" t="s">
        <v>24</v>
      </c>
      <c r="F8" s="235"/>
      <c r="G8" s="235" t="s">
        <v>25</v>
      </c>
      <c r="H8" s="235"/>
      <c r="I8" s="235"/>
      <c r="J8" s="235" t="s">
        <v>26</v>
      </c>
      <c r="K8" s="235"/>
      <c r="L8" s="235" t="s">
        <v>27</v>
      </c>
      <c r="M8" s="235"/>
      <c r="N8" s="236"/>
      <c r="P8" s="237" t="s">
        <v>28</v>
      </c>
      <c r="Q8" s="238"/>
      <c r="R8" s="239"/>
    </row>
    <row r="9" spans="2:20" ht="27" customHeight="1" thickBot="1" x14ac:dyDescent="0.5">
      <c r="B9" s="229"/>
      <c r="C9" s="231"/>
      <c r="D9" s="233"/>
      <c r="E9" s="68" t="s">
        <v>29</v>
      </c>
      <c r="F9" s="69" t="s">
        <v>30</v>
      </c>
      <c r="G9" s="69" t="s">
        <v>29</v>
      </c>
      <c r="H9" s="69" t="s">
        <v>31</v>
      </c>
      <c r="I9" s="69" t="s">
        <v>30</v>
      </c>
      <c r="J9" s="69" t="s">
        <v>29</v>
      </c>
      <c r="K9" s="69" t="s">
        <v>30</v>
      </c>
      <c r="L9" s="69" t="s">
        <v>29</v>
      </c>
      <c r="M9" s="69" t="s">
        <v>31</v>
      </c>
      <c r="N9" s="70" t="s">
        <v>30</v>
      </c>
      <c r="P9" s="68" t="s">
        <v>32</v>
      </c>
      <c r="Q9" s="69" t="s">
        <v>33</v>
      </c>
      <c r="R9" s="69" t="s">
        <v>34</v>
      </c>
      <c r="S9" s="69" t="s">
        <v>31</v>
      </c>
      <c r="T9" s="70" t="s">
        <v>30</v>
      </c>
    </row>
    <row r="10" spans="2:20" s="3" customFormat="1" x14ac:dyDescent="0.45">
      <c r="B10" s="105"/>
      <c r="C10" s="106"/>
      <c r="D10" s="106"/>
      <c r="E10" s="107"/>
      <c r="F10" s="108" t="str">
        <f>IF(D10="","",E10*'Calculaties subsidie 2025'!T4)</f>
        <v/>
      </c>
      <c r="G10" s="107"/>
      <c r="H10" s="109" t="str">
        <f>IF(D10="","",G10*'Calculaties subsidie 2025'!S5)</f>
        <v/>
      </c>
      <c r="I10" s="110" t="str">
        <f>IF(D10="","",G10*'Calculaties subsidie 2025'!T5)</f>
        <v/>
      </c>
      <c r="J10" s="107"/>
      <c r="K10" s="110" t="str">
        <f>IF(D10="","",J10*'Calculaties subsidie 2025'!T6)</f>
        <v/>
      </c>
      <c r="L10" s="111"/>
      <c r="M10" s="109" t="str">
        <f>IF(D10="","",L10*'Calculaties subsidie 2025'!S8)</f>
        <v/>
      </c>
      <c r="N10" s="112" t="str">
        <f>IF(D10="","",L10*'Calculaties subsidie 2025'!T8)</f>
        <v/>
      </c>
      <c r="O10" s="113"/>
      <c r="P10" s="114" t="str">
        <f t="shared" ref="P10:P32" si="0">IF(D10="","",E10+G10)</f>
        <v/>
      </c>
      <c r="Q10" s="115" t="str">
        <f t="shared" ref="Q10:Q32" si="1">IF(D10="","",J10+L10)</f>
        <v/>
      </c>
      <c r="R10" s="115" t="str">
        <f t="shared" ref="R10:R32" si="2">IF(D10="","",Q10+P10)</f>
        <v/>
      </c>
      <c r="S10" s="116" t="str">
        <f t="shared" ref="S10:S32" si="3">IF(D10="","",H10+M10)</f>
        <v/>
      </c>
      <c r="T10" s="117" t="str">
        <f t="shared" ref="T10:T32" si="4">IF(D10="","",F10+K10+I10+N10)</f>
        <v/>
      </c>
    </row>
    <row r="11" spans="2:20" s="3" customFormat="1" x14ac:dyDescent="0.45">
      <c r="B11" s="118"/>
      <c r="C11" s="119"/>
      <c r="D11" s="120"/>
      <c r="E11" s="121"/>
      <c r="F11" s="122" t="str">
        <f>IF(D11="","",E11*'Calculaties subsidie 2025'!T4)</f>
        <v/>
      </c>
      <c r="G11" s="123"/>
      <c r="H11" s="124" t="str">
        <f>IF(D11="","",G11*'Calculaties subsidie 2025'!S5)</f>
        <v/>
      </c>
      <c r="I11" s="125" t="str">
        <f>IF(D11="","",G11*'Calculaties subsidie 2025'!T5)</f>
        <v/>
      </c>
      <c r="J11" s="123"/>
      <c r="K11" s="125" t="str">
        <f>IF(D11="","",J11*'Calculaties subsidie 2025'!T6)</f>
        <v/>
      </c>
      <c r="L11" s="123"/>
      <c r="M11" s="124" t="str">
        <f>IF(D11="","",L11*'Calculaties subsidie 2025'!S8)</f>
        <v/>
      </c>
      <c r="N11" s="126" t="str">
        <f>IF(D11="","",L11*'Calculaties subsidie 2025'!T8)</f>
        <v/>
      </c>
      <c r="O11" s="113"/>
      <c r="P11" s="127" t="str">
        <f t="shared" si="0"/>
        <v/>
      </c>
      <c r="Q11" s="128" t="str">
        <f t="shared" si="1"/>
        <v/>
      </c>
      <c r="R11" s="128" t="str">
        <f t="shared" si="2"/>
        <v/>
      </c>
      <c r="S11" s="129" t="str">
        <f t="shared" si="3"/>
        <v/>
      </c>
      <c r="T11" s="130" t="str">
        <f t="shared" si="4"/>
        <v/>
      </c>
    </row>
    <row r="12" spans="2:20" s="3" customFormat="1" x14ac:dyDescent="0.45">
      <c r="B12" s="118"/>
      <c r="C12" s="131"/>
      <c r="D12" s="119"/>
      <c r="E12" s="123"/>
      <c r="F12" s="125" t="str">
        <f>IF(D12="","",E12*'Calculaties subsidie 2025'!T4)</f>
        <v/>
      </c>
      <c r="G12" s="123"/>
      <c r="H12" s="124" t="str">
        <f>IF(D12="","",G12*'Calculaties subsidie 2025'!S5)</f>
        <v/>
      </c>
      <c r="I12" s="125" t="str">
        <f>IF(D12="","",G12*'Calculaties subsidie 2025'!T5)</f>
        <v/>
      </c>
      <c r="J12" s="123"/>
      <c r="K12" s="122" t="str">
        <f>IF(D12="","",J12*'Calculaties subsidie 2025'!T6)</f>
        <v/>
      </c>
      <c r="L12" s="123"/>
      <c r="M12" s="124" t="str">
        <f>IF(D12="","",L12*'Calculaties subsidie 2025'!S8)</f>
        <v/>
      </c>
      <c r="N12" s="126" t="str">
        <f>IF(D12="","",L12*'Calculaties subsidie 2025'!T8)</f>
        <v/>
      </c>
      <c r="O12" s="113"/>
      <c r="P12" s="127" t="str">
        <f t="shared" si="0"/>
        <v/>
      </c>
      <c r="Q12" s="128" t="str">
        <f t="shared" si="1"/>
        <v/>
      </c>
      <c r="R12" s="128" t="str">
        <f t="shared" si="2"/>
        <v/>
      </c>
      <c r="S12" s="129" t="str">
        <f t="shared" si="3"/>
        <v/>
      </c>
      <c r="T12" s="130" t="str">
        <f t="shared" si="4"/>
        <v/>
      </c>
    </row>
    <row r="13" spans="2:20" s="3" customFormat="1" x14ac:dyDescent="0.45">
      <c r="B13" s="118"/>
      <c r="C13" s="119"/>
      <c r="D13" s="119"/>
      <c r="E13" s="123"/>
      <c r="F13" s="125" t="str">
        <f>IF(D13="","",E13*'Calculaties subsidie 2025'!T4)</f>
        <v/>
      </c>
      <c r="G13" s="123"/>
      <c r="H13" s="124" t="str">
        <f>IF(D13="","",G13*'Calculaties subsidie 2025'!S5)</f>
        <v/>
      </c>
      <c r="I13" s="125" t="str">
        <f>IF(D13="","",G13*'Calculaties subsidie 2025'!T5)</f>
        <v/>
      </c>
      <c r="J13" s="132"/>
      <c r="K13" s="125" t="str">
        <f>IF(D13="","",J13*'Calculaties subsidie 2025'!T6)</f>
        <v/>
      </c>
      <c r="L13" s="123"/>
      <c r="M13" s="124" t="str">
        <f>IF(D13="","",L13*'Calculaties subsidie 2025'!S8)</f>
        <v/>
      </c>
      <c r="N13" s="126" t="str">
        <f>IF(D13="","",L13*'Calculaties subsidie 2025'!T8)</f>
        <v/>
      </c>
      <c r="O13" s="113"/>
      <c r="P13" s="127" t="str">
        <f t="shared" si="0"/>
        <v/>
      </c>
      <c r="Q13" s="128" t="str">
        <f t="shared" si="1"/>
        <v/>
      </c>
      <c r="R13" s="128" t="str">
        <f t="shared" si="2"/>
        <v/>
      </c>
      <c r="S13" s="129" t="str">
        <f t="shared" si="3"/>
        <v/>
      </c>
      <c r="T13" s="130" t="str">
        <f t="shared" si="4"/>
        <v/>
      </c>
    </row>
    <row r="14" spans="2:20" s="3" customFormat="1" x14ac:dyDescent="0.45">
      <c r="B14" s="118"/>
      <c r="C14" s="131"/>
      <c r="D14" s="119"/>
      <c r="E14" s="133"/>
      <c r="F14" s="125" t="str">
        <f>IF(D14="","",E14*'Calculaties subsidie 2025'!T4)</f>
        <v/>
      </c>
      <c r="G14" s="123"/>
      <c r="H14" s="124" t="str">
        <f>IF(D14="","",G14*'Calculaties subsidie 2025'!S5)</f>
        <v/>
      </c>
      <c r="I14" s="125" t="str">
        <f>IF(D14="","",G14*'Calculaties subsidie 2025'!T5)</f>
        <v/>
      </c>
      <c r="J14" s="132"/>
      <c r="K14" s="125" t="str">
        <f>IF(D14="","",J14*'Calculaties subsidie 2025'!T6)</f>
        <v/>
      </c>
      <c r="L14" s="123"/>
      <c r="M14" s="124" t="str">
        <f>IF(D14="","",L14*'Calculaties subsidie 2025'!S8)</f>
        <v/>
      </c>
      <c r="N14" s="134" t="str">
        <f>IF(D14="","",L14*'Calculaties subsidie 2025'!T8)</f>
        <v/>
      </c>
      <c r="O14" s="113"/>
      <c r="P14" s="127" t="str">
        <f t="shared" si="0"/>
        <v/>
      </c>
      <c r="Q14" s="128" t="str">
        <f t="shared" si="1"/>
        <v/>
      </c>
      <c r="R14" s="128" t="str">
        <f t="shared" si="2"/>
        <v/>
      </c>
      <c r="S14" s="129" t="str">
        <f t="shared" si="3"/>
        <v/>
      </c>
      <c r="T14" s="130" t="str">
        <f t="shared" si="4"/>
        <v/>
      </c>
    </row>
    <row r="15" spans="2:20" s="3" customFormat="1" x14ac:dyDescent="0.45">
      <c r="B15" s="118"/>
      <c r="C15" s="119"/>
      <c r="D15" s="119"/>
      <c r="E15" s="133"/>
      <c r="F15" s="125" t="str">
        <f>IF(D15="","",E15*'Calculaties subsidie 2025'!T4)</f>
        <v/>
      </c>
      <c r="G15" s="123"/>
      <c r="H15" s="124" t="str">
        <f>IF(D15="","",G15*'Calculaties subsidie 2025'!S5)</f>
        <v/>
      </c>
      <c r="I15" s="125" t="str">
        <f>IF(D15="","",G15*'Calculaties subsidie 2025'!T5)</f>
        <v/>
      </c>
      <c r="J15" s="123"/>
      <c r="K15" s="125" t="str">
        <f>IF(D15="","",J15*'Calculaties subsidie 2025'!T6)</f>
        <v/>
      </c>
      <c r="L15" s="123"/>
      <c r="M15" s="124" t="str">
        <f>IF(D15="","",L15*'Calculaties subsidie 2025'!S8)</f>
        <v/>
      </c>
      <c r="N15" s="135" t="str">
        <f>IF(D15="","",L15*'Calculaties subsidie 2025'!T8)</f>
        <v/>
      </c>
      <c r="O15" s="113"/>
      <c r="P15" s="127" t="str">
        <f t="shared" si="0"/>
        <v/>
      </c>
      <c r="Q15" s="128" t="str">
        <f t="shared" si="1"/>
        <v/>
      </c>
      <c r="R15" s="128" t="str">
        <f t="shared" si="2"/>
        <v/>
      </c>
      <c r="S15" s="129" t="str">
        <f t="shared" si="3"/>
        <v/>
      </c>
      <c r="T15" s="130" t="str">
        <f t="shared" si="4"/>
        <v/>
      </c>
    </row>
    <row r="16" spans="2:20" s="3" customFormat="1" x14ac:dyDescent="0.45">
      <c r="B16" s="118"/>
      <c r="C16" s="119"/>
      <c r="D16" s="119"/>
      <c r="E16" s="133"/>
      <c r="F16" s="136" t="str">
        <f>IF(D16="","",E16*'Calculaties subsidie 2025'!T4)</f>
        <v/>
      </c>
      <c r="G16" s="123"/>
      <c r="H16" s="124" t="str">
        <f>IF(D16="","",G16*'Calculaties subsidie 2025'!S5)</f>
        <v/>
      </c>
      <c r="I16" s="125" t="str">
        <f>IF(D16="","",G16*'Calculaties subsidie 2025'!T5)</f>
        <v/>
      </c>
      <c r="J16" s="123"/>
      <c r="K16" s="122" t="str">
        <f>IF(D16="","",J16*'Calculaties subsidie 2025'!T6)</f>
        <v/>
      </c>
      <c r="L16" s="123"/>
      <c r="M16" s="124" t="str">
        <f>IF(D16="","",L16*'Calculaties subsidie 2025'!S8)</f>
        <v/>
      </c>
      <c r="N16" s="135" t="str">
        <f>IF(D16="","",L16*'Calculaties subsidie 2025'!T8)</f>
        <v/>
      </c>
      <c r="O16" s="113"/>
      <c r="P16" s="127" t="str">
        <f t="shared" si="0"/>
        <v/>
      </c>
      <c r="Q16" s="128" t="str">
        <f t="shared" si="1"/>
        <v/>
      </c>
      <c r="R16" s="128" t="str">
        <f t="shared" si="2"/>
        <v/>
      </c>
      <c r="S16" s="129" t="str">
        <f t="shared" si="3"/>
        <v/>
      </c>
      <c r="T16" s="130" t="str">
        <f t="shared" si="4"/>
        <v/>
      </c>
    </row>
    <row r="17" spans="2:20" s="3" customFormat="1" x14ac:dyDescent="0.45">
      <c r="B17" s="118"/>
      <c r="C17" s="119"/>
      <c r="D17" s="119"/>
      <c r="E17" s="123"/>
      <c r="F17" s="137" t="str">
        <f>IF(D17="","",E17*'Calculaties subsidie 2025'!T4)</f>
        <v/>
      </c>
      <c r="G17" s="123"/>
      <c r="H17" s="124" t="str">
        <f>IF(D17="","",G17*'Calculaties subsidie 2025'!S5)</f>
        <v/>
      </c>
      <c r="I17" s="125" t="str">
        <f>IF(D17="","",G17*'Calculaties subsidie 2025'!T5)</f>
        <v/>
      </c>
      <c r="J17" s="123"/>
      <c r="K17" s="138" t="str">
        <f>IF(D17="","",J17*'Calculaties subsidie 2025'!T6)</f>
        <v/>
      </c>
      <c r="L17" s="123"/>
      <c r="M17" s="124" t="str">
        <f>IF(D17="","",L17*'Calculaties subsidie 2025'!S8)</f>
        <v/>
      </c>
      <c r="N17" s="135" t="str">
        <f>IF(D17="","",L17*'Calculaties subsidie 2025'!T8)</f>
        <v/>
      </c>
      <c r="O17" s="113"/>
      <c r="P17" s="127" t="str">
        <f t="shared" si="0"/>
        <v/>
      </c>
      <c r="Q17" s="128" t="str">
        <f t="shared" si="1"/>
        <v/>
      </c>
      <c r="R17" s="128" t="str">
        <f t="shared" si="2"/>
        <v/>
      </c>
      <c r="S17" s="129" t="str">
        <f t="shared" si="3"/>
        <v/>
      </c>
      <c r="T17" s="130" t="str">
        <f t="shared" si="4"/>
        <v/>
      </c>
    </row>
    <row r="18" spans="2:20" s="3" customFormat="1" x14ac:dyDescent="0.45">
      <c r="B18" s="118"/>
      <c r="C18" s="119"/>
      <c r="D18" s="119"/>
      <c r="E18" s="133"/>
      <c r="F18" s="139" t="str">
        <f>IF(D18="","",E18*'Calculaties subsidie 2025'!T4)</f>
        <v/>
      </c>
      <c r="G18" s="123"/>
      <c r="H18" s="124" t="str">
        <f>IF(D18="","",G18*'Calculaties subsidie 2025'!S5)</f>
        <v/>
      </c>
      <c r="I18" s="125" t="str">
        <f>IF(D18="","",G18*'Calculaties subsidie 2025'!T5)</f>
        <v/>
      </c>
      <c r="J18" s="123"/>
      <c r="K18" s="125" t="str">
        <f>IF(D18="","",J18*'Calculaties subsidie 2025'!T6)</f>
        <v/>
      </c>
      <c r="L18" s="123"/>
      <c r="M18" s="124" t="str">
        <f>IF(D18="","",L18*'Calculaties subsidie 2025'!S8)</f>
        <v/>
      </c>
      <c r="N18" s="126" t="str">
        <f>IF(D18="","",L18*'Calculaties subsidie 2025'!T8)</f>
        <v/>
      </c>
      <c r="O18" s="113"/>
      <c r="P18" s="127" t="str">
        <f t="shared" si="0"/>
        <v/>
      </c>
      <c r="Q18" s="128" t="str">
        <f t="shared" si="1"/>
        <v/>
      </c>
      <c r="R18" s="128" t="str">
        <f t="shared" si="2"/>
        <v/>
      </c>
      <c r="S18" s="129" t="str">
        <f t="shared" si="3"/>
        <v/>
      </c>
      <c r="T18" s="130" t="str">
        <f t="shared" si="4"/>
        <v/>
      </c>
    </row>
    <row r="19" spans="2:20" s="3" customFormat="1" x14ac:dyDescent="0.45">
      <c r="B19" s="118"/>
      <c r="C19" s="119"/>
      <c r="D19" s="119"/>
      <c r="E19" s="133"/>
      <c r="F19" s="138" t="str">
        <f>IF(D19="","",E19*'Calculaties subsidie 2025'!T4)</f>
        <v/>
      </c>
      <c r="G19" s="123"/>
      <c r="H19" s="124" t="str">
        <f>IF(D19="","",G19*'Calculaties subsidie 2025'!S5)</f>
        <v/>
      </c>
      <c r="I19" s="125" t="str">
        <f>IF(D19="","",G19*'Calculaties subsidie 2025'!T5)</f>
        <v/>
      </c>
      <c r="J19" s="123"/>
      <c r="K19" s="125" t="str">
        <f>IF(D19="","",J19*'Calculaties subsidie 2025'!T6)</f>
        <v/>
      </c>
      <c r="L19" s="123"/>
      <c r="M19" s="124" t="str">
        <f>IF(D19="","",L19*'Calculaties subsidie 2025'!S8)</f>
        <v/>
      </c>
      <c r="N19" s="134" t="str">
        <f>IF(D19="","",L19*'Calculaties subsidie 2025'!T8)</f>
        <v/>
      </c>
      <c r="O19" s="113"/>
      <c r="P19" s="127" t="str">
        <f t="shared" si="0"/>
        <v/>
      </c>
      <c r="Q19" s="128" t="str">
        <f t="shared" si="1"/>
        <v/>
      </c>
      <c r="R19" s="128" t="str">
        <f t="shared" si="2"/>
        <v/>
      </c>
      <c r="S19" s="129" t="str">
        <f t="shared" si="3"/>
        <v/>
      </c>
      <c r="T19" s="130" t="str">
        <f t="shared" si="4"/>
        <v/>
      </c>
    </row>
    <row r="20" spans="2:20" s="3" customFormat="1" x14ac:dyDescent="0.45">
      <c r="B20" s="118"/>
      <c r="C20" s="119"/>
      <c r="D20" s="119"/>
      <c r="E20" s="133"/>
      <c r="F20" s="125" t="str">
        <f>IF(D20="","",E20*'Calculaties subsidie 2025'!T4)</f>
        <v/>
      </c>
      <c r="G20" s="123"/>
      <c r="H20" s="124" t="str">
        <f>IF(D20="","",G20*'Calculaties subsidie 2025'!S5)</f>
        <v/>
      </c>
      <c r="I20" s="125" t="str">
        <f>IF(D20="","",G20*'Calculaties subsidie 2025'!T5)</f>
        <v/>
      </c>
      <c r="J20" s="123"/>
      <c r="K20" s="122" t="str">
        <f>IF(D20="","",J20*'Calculaties subsidie 2025'!T6)</f>
        <v/>
      </c>
      <c r="L20" s="123"/>
      <c r="M20" s="124" t="str">
        <f>IF(D20="","",L20*'Calculaties subsidie 2025'!S8)</f>
        <v/>
      </c>
      <c r="N20" s="135" t="str">
        <f>IF(D20="","",L20*'Calculaties subsidie 2025'!T8)</f>
        <v/>
      </c>
      <c r="O20" s="113"/>
      <c r="P20" s="127" t="str">
        <f t="shared" si="0"/>
        <v/>
      </c>
      <c r="Q20" s="128" t="str">
        <f t="shared" si="1"/>
        <v/>
      </c>
      <c r="R20" s="128" t="str">
        <f t="shared" si="2"/>
        <v/>
      </c>
      <c r="S20" s="129" t="str">
        <f t="shared" si="3"/>
        <v/>
      </c>
      <c r="T20" s="130" t="str">
        <f t="shared" si="4"/>
        <v/>
      </c>
    </row>
    <row r="21" spans="2:20" s="3" customFormat="1" x14ac:dyDescent="0.45">
      <c r="B21" s="118"/>
      <c r="C21" s="119"/>
      <c r="D21" s="119"/>
      <c r="E21" s="123"/>
      <c r="F21" s="122" t="str">
        <f>IF(D21="","",E21*'Calculaties subsidie 2025'!T4)</f>
        <v/>
      </c>
      <c r="G21" s="123"/>
      <c r="H21" s="124" t="str">
        <f>IF(D21="","",G21*'Calculaties subsidie 2025'!S5)</f>
        <v/>
      </c>
      <c r="I21" s="125" t="str">
        <f>IF(D21="","",G21*'Calculaties subsidie 2025'!T5)</f>
        <v/>
      </c>
      <c r="J21" s="123"/>
      <c r="K21" s="125" t="str">
        <f>IF(D21="","",J21*'Calculaties subsidie 2025'!T6)</f>
        <v/>
      </c>
      <c r="L21" s="123"/>
      <c r="M21" s="124" t="str">
        <f>IF(D21="","",L21*'Calculaties subsidie 2025'!S8)</f>
        <v/>
      </c>
      <c r="N21" s="135" t="str">
        <f>IF(D21="","",L21*'Calculaties subsidie 2025'!T8)</f>
        <v/>
      </c>
      <c r="O21" s="113"/>
      <c r="P21" s="127" t="str">
        <f t="shared" si="0"/>
        <v/>
      </c>
      <c r="Q21" s="128" t="str">
        <f t="shared" si="1"/>
        <v/>
      </c>
      <c r="R21" s="128" t="str">
        <f t="shared" si="2"/>
        <v/>
      </c>
      <c r="S21" s="129" t="str">
        <f t="shared" si="3"/>
        <v/>
      </c>
      <c r="T21" s="130" t="str">
        <f t="shared" si="4"/>
        <v/>
      </c>
    </row>
    <row r="22" spans="2:20" s="3" customFormat="1" x14ac:dyDescent="0.45">
      <c r="B22" s="118"/>
      <c r="C22" s="119"/>
      <c r="D22" s="119"/>
      <c r="E22" s="123"/>
      <c r="F22" s="138" t="str">
        <f>IF(D22="","",E22*'Calculaties subsidie 2025'!T4)</f>
        <v/>
      </c>
      <c r="G22" s="123"/>
      <c r="H22" s="124" t="str">
        <f>IF(D22="","",G22*'Calculaties subsidie 2025'!S5)</f>
        <v/>
      </c>
      <c r="I22" s="125" t="str">
        <f>IF(D22="","",G22*'Calculaties subsidie 2025'!T5)</f>
        <v/>
      </c>
      <c r="J22" s="123"/>
      <c r="K22" s="125" t="str">
        <f>IF(D22="","",J22*'Calculaties subsidie 2025'!T6)</f>
        <v/>
      </c>
      <c r="L22" s="123"/>
      <c r="M22" s="124" t="str">
        <f>IF(D22="","",L22*'Calculaties subsidie 2025'!S8)</f>
        <v/>
      </c>
      <c r="N22" s="126" t="str">
        <f>IF(D22="","",L22*'Calculaties subsidie 2025'!T8)</f>
        <v/>
      </c>
      <c r="O22" s="113"/>
      <c r="P22" s="127" t="str">
        <f t="shared" si="0"/>
        <v/>
      </c>
      <c r="Q22" s="128" t="str">
        <f t="shared" si="1"/>
        <v/>
      </c>
      <c r="R22" s="128" t="str">
        <f t="shared" si="2"/>
        <v/>
      </c>
      <c r="S22" s="129" t="str">
        <f t="shared" si="3"/>
        <v/>
      </c>
      <c r="T22" s="130" t="str">
        <f t="shared" si="4"/>
        <v/>
      </c>
    </row>
    <row r="23" spans="2:20" s="3" customFormat="1" x14ac:dyDescent="0.45">
      <c r="B23" s="118"/>
      <c r="C23" s="131"/>
      <c r="D23" s="119"/>
      <c r="E23" s="123"/>
      <c r="F23" s="138" t="str">
        <f>IF(D23="","",E23*'Calculaties subsidie 2025'!T4)</f>
        <v/>
      </c>
      <c r="G23" s="123"/>
      <c r="H23" s="124" t="str">
        <f>IF(D23="","",G23*'Calculaties subsidie 2025'!S5)</f>
        <v/>
      </c>
      <c r="I23" s="125" t="str">
        <f>IF(D23="","",G23*'Calculaties subsidie 2025'!T5)</f>
        <v/>
      </c>
      <c r="J23" s="123"/>
      <c r="K23" s="125" t="str">
        <f>IF(D23="","",J23*'Calculaties subsidie 2025'!T6)</f>
        <v/>
      </c>
      <c r="L23" s="123"/>
      <c r="M23" s="124" t="str">
        <f>IF(D23="","",L23*'Calculaties subsidie 2025'!S8)</f>
        <v/>
      </c>
      <c r="N23" s="134" t="str">
        <f>IF(D23="","",L23*'Calculaties subsidie 2025'!T8)</f>
        <v/>
      </c>
      <c r="O23" s="113"/>
      <c r="P23" s="127" t="str">
        <f t="shared" si="0"/>
        <v/>
      </c>
      <c r="Q23" s="128" t="str">
        <f t="shared" si="1"/>
        <v/>
      </c>
      <c r="R23" s="128" t="str">
        <f t="shared" si="2"/>
        <v/>
      </c>
      <c r="S23" s="129" t="str">
        <f t="shared" si="3"/>
        <v/>
      </c>
      <c r="T23" s="130" t="str">
        <f t="shared" si="4"/>
        <v/>
      </c>
    </row>
    <row r="24" spans="2:20" s="3" customFormat="1" x14ac:dyDescent="0.45">
      <c r="B24" s="118"/>
      <c r="C24" s="119"/>
      <c r="D24" s="119"/>
      <c r="E24" s="123"/>
      <c r="F24" s="125" t="str">
        <f>IF(D24="","",E24*'Calculaties subsidie 2025'!T4)</f>
        <v/>
      </c>
      <c r="G24" s="123"/>
      <c r="H24" s="124" t="str">
        <f>IF(D24="","",G24*'Calculaties subsidie 2025'!S5)</f>
        <v/>
      </c>
      <c r="I24" s="125" t="str">
        <f>IF(D24="","",G24*'Calculaties subsidie 2025'!T5)</f>
        <v/>
      </c>
      <c r="J24" s="123"/>
      <c r="K24" s="125" t="str">
        <f>IF(D24="","",J24*'Calculaties subsidie 2025'!T6)</f>
        <v/>
      </c>
      <c r="L24" s="123"/>
      <c r="M24" s="124" t="str">
        <f>IF(D24="","",L24*'Calculaties subsidie 2025'!S8)</f>
        <v/>
      </c>
      <c r="N24" s="135" t="str">
        <f>IF(D24="","",L24*'Calculaties subsidie 2025'!T8)</f>
        <v/>
      </c>
      <c r="O24" s="113"/>
      <c r="P24" s="127" t="str">
        <f t="shared" si="0"/>
        <v/>
      </c>
      <c r="Q24" s="128" t="str">
        <f t="shared" si="1"/>
        <v/>
      </c>
      <c r="R24" s="128" t="str">
        <f t="shared" si="2"/>
        <v/>
      </c>
      <c r="S24" s="129" t="str">
        <f t="shared" si="3"/>
        <v/>
      </c>
      <c r="T24" s="130" t="str">
        <f t="shared" si="4"/>
        <v/>
      </c>
    </row>
    <row r="25" spans="2:20" s="3" customFormat="1" x14ac:dyDescent="0.45">
      <c r="B25" s="118"/>
      <c r="C25" s="119"/>
      <c r="D25" s="119"/>
      <c r="E25" s="123"/>
      <c r="F25" s="122" t="str">
        <f>IF(D25="","",E25*'Calculaties subsidie 2025'!T4)</f>
        <v/>
      </c>
      <c r="G25" s="123"/>
      <c r="H25" s="124" t="str">
        <f>IF(D25="","",G25*'Calculaties subsidie 2025'!S5)</f>
        <v/>
      </c>
      <c r="I25" s="125" t="str">
        <f>IF(D25="","",G25*'Calculaties subsidie 2025'!T5)</f>
        <v/>
      </c>
      <c r="J25" s="123"/>
      <c r="K25" s="125" t="str">
        <f>IF(D25="","",J25*'Calculaties subsidie 2025'!T6)</f>
        <v/>
      </c>
      <c r="L25" s="123"/>
      <c r="M25" s="124" t="str">
        <f>IF(D25="","",L25*'Calculaties subsidie 2025'!S8)</f>
        <v/>
      </c>
      <c r="N25" s="135" t="str">
        <f>IF(D25="","",L25*'Calculaties subsidie 2025'!T8)</f>
        <v/>
      </c>
      <c r="O25" s="113"/>
      <c r="P25" s="127" t="str">
        <f t="shared" si="0"/>
        <v/>
      </c>
      <c r="Q25" s="128" t="str">
        <f t="shared" si="1"/>
        <v/>
      </c>
      <c r="R25" s="128" t="str">
        <f t="shared" si="2"/>
        <v/>
      </c>
      <c r="S25" s="129" t="str">
        <f t="shared" si="3"/>
        <v/>
      </c>
      <c r="T25" s="130" t="str">
        <f t="shared" si="4"/>
        <v/>
      </c>
    </row>
    <row r="26" spans="2:20" s="3" customFormat="1" x14ac:dyDescent="0.45">
      <c r="B26" s="118"/>
      <c r="C26" s="131"/>
      <c r="D26" s="119"/>
      <c r="E26" s="123"/>
      <c r="F26" s="125" t="str">
        <f>IF(D26="","",E26*'Calculaties subsidie 2025'!T4)</f>
        <v/>
      </c>
      <c r="G26" s="123"/>
      <c r="H26" s="124" t="str">
        <f>IF(D26="","",G26*'Calculaties subsidie 2025'!S5)</f>
        <v/>
      </c>
      <c r="I26" s="125" t="str">
        <f>IF(D26="","",G26*'Calculaties subsidie 2025'!T5)</f>
        <v/>
      </c>
      <c r="J26" s="123"/>
      <c r="K26" s="125" t="str">
        <f>IF(D26="","",J26*'Calculaties subsidie 2025'!T6)</f>
        <v/>
      </c>
      <c r="L26" s="123"/>
      <c r="M26" s="124" t="str">
        <f>IF(D26="","",L26*'Calculaties subsidie 2025'!S8)</f>
        <v/>
      </c>
      <c r="N26" s="126" t="str">
        <f>IF(D26="","",L26*'Calculaties subsidie 2025'!T8)</f>
        <v/>
      </c>
      <c r="O26" s="113"/>
      <c r="P26" s="127" t="str">
        <f t="shared" si="0"/>
        <v/>
      </c>
      <c r="Q26" s="128" t="str">
        <f t="shared" si="1"/>
        <v/>
      </c>
      <c r="R26" s="128" t="str">
        <f t="shared" si="2"/>
        <v/>
      </c>
      <c r="S26" s="129" t="str">
        <f t="shared" si="3"/>
        <v/>
      </c>
      <c r="T26" s="130" t="str">
        <f t="shared" si="4"/>
        <v/>
      </c>
    </row>
    <row r="27" spans="2:20" s="3" customFormat="1" x14ac:dyDescent="0.45">
      <c r="B27" s="118"/>
      <c r="C27" s="119"/>
      <c r="D27" s="119"/>
      <c r="E27" s="123"/>
      <c r="F27" s="122" t="str">
        <f>IF(D27="","",E27*'Calculaties subsidie 2025'!T4)</f>
        <v/>
      </c>
      <c r="G27" s="123"/>
      <c r="H27" s="124" t="str">
        <f>IF(D27="","",G27*'Calculaties subsidie 2025'!S5)</f>
        <v/>
      </c>
      <c r="I27" s="125" t="str">
        <f>IF(D27="","",G27*'Calculaties subsidie 2025'!T5)</f>
        <v/>
      </c>
      <c r="J27" s="123"/>
      <c r="K27" s="125" t="str">
        <f>IF(D27="","",J27*'Calculaties subsidie 2025'!T6)</f>
        <v/>
      </c>
      <c r="L27" s="123"/>
      <c r="M27" s="124" t="str">
        <f>IF(D27="","",L27*'Calculaties subsidie 2025'!S8)</f>
        <v/>
      </c>
      <c r="N27" s="134" t="str">
        <f>IF(D27="","",L27*'Calculaties subsidie 2025'!T8)</f>
        <v/>
      </c>
      <c r="O27" s="113"/>
      <c r="P27" s="127" t="str">
        <f t="shared" si="0"/>
        <v/>
      </c>
      <c r="Q27" s="128" t="str">
        <f t="shared" si="1"/>
        <v/>
      </c>
      <c r="R27" s="128" t="str">
        <f t="shared" si="2"/>
        <v/>
      </c>
      <c r="S27" s="129" t="str">
        <f t="shared" si="3"/>
        <v/>
      </c>
      <c r="T27" s="130" t="str">
        <f t="shared" si="4"/>
        <v/>
      </c>
    </row>
    <row r="28" spans="2:20" s="3" customFormat="1" x14ac:dyDescent="0.45">
      <c r="B28" s="118"/>
      <c r="C28" s="119"/>
      <c r="D28" s="119"/>
      <c r="E28" s="123"/>
      <c r="F28" s="138" t="str">
        <f>IF(D28="","",E28*'Calculaties subsidie 2025'!T4)</f>
        <v/>
      </c>
      <c r="G28" s="123"/>
      <c r="H28" s="124" t="str">
        <f>IF(D28="","",G28*'Calculaties subsidie 2025'!S5)</f>
        <v/>
      </c>
      <c r="I28" s="125" t="str">
        <f>IF(D28="","",G28*'Calculaties subsidie 2025'!T5)</f>
        <v/>
      </c>
      <c r="J28" s="123"/>
      <c r="K28" s="125" t="str">
        <f>IF(D28="","",J28*'Calculaties subsidie 2025'!T6)</f>
        <v/>
      </c>
      <c r="L28" s="123"/>
      <c r="M28" s="124" t="str">
        <f>IF(D28="","",L28*'Calculaties subsidie 2025'!S8)</f>
        <v/>
      </c>
      <c r="N28" s="135" t="str">
        <f>IF(D28="","",L28*'Calculaties subsidie 2025'!T8)</f>
        <v/>
      </c>
      <c r="O28" s="113"/>
      <c r="P28" s="127" t="str">
        <f t="shared" si="0"/>
        <v/>
      </c>
      <c r="Q28" s="128" t="str">
        <f t="shared" si="1"/>
        <v/>
      </c>
      <c r="R28" s="128" t="str">
        <f t="shared" si="2"/>
        <v/>
      </c>
      <c r="S28" s="129" t="str">
        <f t="shared" si="3"/>
        <v/>
      </c>
      <c r="T28" s="130" t="str">
        <f t="shared" si="4"/>
        <v/>
      </c>
    </row>
    <row r="29" spans="2:20" s="3" customFormat="1" x14ac:dyDescent="0.45">
      <c r="B29" s="118"/>
      <c r="C29" s="119"/>
      <c r="D29" s="119"/>
      <c r="E29" s="123"/>
      <c r="F29" s="125" t="str">
        <f>IF(D29="","",E29*'Calculaties subsidie 2025'!T4)</f>
        <v/>
      </c>
      <c r="G29" s="123"/>
      <c r="H29" s="124" t="str">
        <f>IF(D29="","",G29*'Calculaties subsidie 2025'!S5)</f>
        <v/>
      </c>
      <c r="I29" s="125" t="str">
        <f>IF(D29="","",G29*'Calculaties subsidie 2025'!T5)</f>
        <v/>
      </c>
      <c r="J29" s="123"/>
      <c r="K29" s="125" t="str">
        <f>IF(D29="","",J29*'Calculaties subsidie 2025'!T6)</f>
        <v/>
      </c>
      <c r="L29" s="123"/>
      <c r="M29" s="124" t="str">
        <f>IF(D29="","",L29*'Calculaties subsidie 2025'!S8)</f>
        <v/>
      </c>
      <c r="N29" s="135" t="str">
        <f>IF(D29="","",L29*'Calculaties subsidie 2025'!T8)</f>
        <v/>
      </c>
      <c r="O29" s="113"/>
      <c r="P29" s="127" t="str">
        <f t="shared" si="0"/>
        <v/>
      </c>
      <c r="Q29" s="128" t="str">
        <f t="shared" si="1"/>
        <v/>
      </c>
      <c r="R29" s="128" t="str">
        <f t="shared" si="2"/>
        <v/>
      </c>
      <c r="S29" s="129" t="str">
        <f t="shared" si="3"/>
        <v/>
      </c>
      <c r="T29" s="130" t="str">
        <f t="shared" si="4"/>
        <v/>
      </c>
    </row>
    <row r="30" spans="2:20" s="3" customFormat="1" x14ac:dyDescent="0.45">
      <c r="B30" s="118"/>
      <c r="C30" s="119"/>
      <c r="D30" s="119"/>
      <c r="E30" s="123"/>
      <c r="F30" s="122" t="str">
        <f>IF(D30="","",E30*'Calculaties subsidie 2025'!T4)</f>
        <v/>
      </c>
      <c r="G30" s="123"/>
      <c r="H30" s="124" t="str">
        <f>IF(D30="","",G30*'Calculaties subsidie 2025'!S5)</f>
        <v/>
      </c>
      <c r="I30" s="125" t="str">
        <f>IF(D30="","",G30*'Calculaties subsidie 2025'!T5)</f>
        <v/>
      </c>
      <c r="J30" s="123"/>
      <c r="K30" s="125" t="str">
        <f>IF(D30="","",J30*'Calculaties subsidie 2025'!T6)</f>
        <v/>
      </c>
      <c r="L30" s="123"/>
      <c r="M30" s="124" t="str">
        <f>IF(D30="","",L30*'Calculaties subsidie 2025'!S8)</f>
        <v/>
      </c>
      <c r="N30" s="135" t="str">
        <f>IF(D30="","",L30*'Calculaties subsidie 2025'!T8)</f>
        <v/>
      </c>
      <c r="O30" s="113"/>
      <c r="P30" s="127" t="str">
        <f t="shared" si="0"/>
        <v/>
      </c>
      <c r="Q30" s="128" t="str">
        <f t="shared" si="1"/>
        <v/>
      </c>
      <c r="R30" s="128" t="str">
        <f t="shared" si="2"/>
        <v/>
      </c>
      <c r="S30" s="129" t="str">
        <f t="shared" si="3"/>
        <v/>
      </c>
      <c r="T30" s="130" t="str">
        <f t="shared" si="4"/>
        <v/>
      </c>
    </row>
    <row r="31" spans="2:20" s="3" customFormat="1" x14ac:dyDescent="0.45">
      <c r="B31" s="118"/>
      <c r="C31" s="119"/>
      <c r="D31" s="119"/>
      <c r="E31" s="123"/>
      <c r="F31" s="138" t="str">
        <f>IF(D31="","",E31*'Calculaties subsidie 2025'!T4)</f>
        <v/>
      </c>
      <c r="G31" s="123"/>
      <c r="H31" s="124" t="str">
        <f>IF(D31="","",G31*'Calculaties subsidie 2025'!S5)</f>
        <v/>
      </c>
      <c r="I31" s="125" t="str">
        <f>IF(D31="","",G31*'Calculaties subsidie 2025'!T5)</f>
        <v/>
      </c>
      <c r="J31" s="123"/>
      <c r="K31" s="125" t="str">
        <f>IF(D31="","",J31*'Calculaties subsidie 2025'!T6)</f>
        <v/>
      </c>
      <c r="L31" s="123"/>
      <c r="M31" s="124" t="str">
        <f>IF(D31="","",L31*'Calculaties subsidie 2025'!S8)</f>
        <v/>
      </c>
      <c r="N31" s="126" t="str">
        <f>IF(D31="","",L31*'Calculaties subsidie 2025'!T8)</f>
        <v/>
      </c>
      <c r="O31" s="113"/>
      <c r="P31" s="127" t="str">
        <f t="shared" si="0"/>
        <v/>
      </c>
      <c r="Q31" s="128" t="str">
        <f t="shared" si="1"/>
        <v/>
      </c>
      <c r="R31" s="128" t="str">
        <f t="shared" si="2"/>
        <v/>
      </c>
      <c r="S31" s="129" t="str">
        <f t="shared" si="3"/>
        <v/>
      </c>
      <c r="T31" s="130" t="str">
        <f t="shared" si="4"/>
        <v/>
      </c>
    </row>
    <row r="32" spans="2:20" s="3" customFormat="1" ht="14.65" thickBot="1" x14ac:dyDescent="0.5">
      <c r="B32" s="140"/>
      <c r="C32" s="141"/>
      <c r="D32" s="141"/>
      <c r="E32" s="142"/>
      <c r="F32" s="143" t="str">
        <f>IF(D32="","",E32*'Calculaties subsidie 2025'!T4)</f>
        <v/>
      </c>
      <c r="G32" s="142"/>
      <c r="H32" s="144" t="str">
        <f>IF(D32="","",G32*'Calculaties subsidie 2025'!S5)</f>
        <v/>
      </c>
      <c r="I32" s="145" t="str">
        <f>IF(D32="","",G32*'Calculaties subsidie 2025'!T5)</f>
        <v/>
      </c>
      <c r="J32" s="142"/>
      <c r="K32" s="145" t="str">
        <f>IF(D32="","",J32*'Calculaties subsidie 2025'!T6)</f>
        <v/>
      </c>
      <c r="L32" s="146"/>
      <c r="M32" s="144" t="str">
        <f>IF(D32="","",L32*'Calculaties subsidie 2025'!S8)</f>
        <v/>
      </c>
      <c r="N32" s="147" t="str">
        <f>IF(D32="","",L32*'Calculaties subsidie 2025'!T8)</f>
        <v/>
      </c>
      <c r="O32" s="113"/>
      <c r="P32" s="148" t="str">
        <f t="shared" si="0"/>
        <v/>
      </c>
      <c r="Q32" s="149" t="str">
        <f t="shared" si="1"/>
        <v/>
      </c>
      <c r="R32" s="149" t="str">
        <f t="shared" si="2"/>
        <v/>
      </c>
      <c r="S32" s="150" t="str">
        <f t="shared" si="3"/>
        <v/>
      </c>
      <c r="T32" s="151" t="str">
        <f t="shared" si="4"/>
        <v/>
      </c>
    </row>
    <row r="33" spans="2:20" s="3" customFormat="1" ht="14.65" thickBot="1" x14ac:dyDescent="0.5">
      <c r="B33" s="243" t="s">
        <v>35</v>
      </c>
      <c r="C33" s="244"/>
      <c r="D33" s="245"/>
      <c r="E33" s="152">
        <f t="shared" ref="E33:N33" si="5">SUM(E10:E32)</f>
        <v>0</v>
      </c>
      <c r="F33" s="153">
        <f t="shared" si="5"/>
        <v>0</v>
      </c>
      <c r="G33" s="152">
        <f t="shared" si="5"/>
        <v>0</v>
      </c>
      <c r="H33" s="153">
        <f t="shared" si="5"/>
        <v>0</v>
      </c>
      <c r="I33" s="153">
        <f t="shared" si="5"/>
        <v>0</v>
      </c>
      <c r="J33" s="152">
        <f t="shared" si="5"/>
        <v>0</v>
      </c>
      <c r="K33" s="153">
        <f t="shared" si="5"/>
        <v>0</v>
      </c>
      <c r="L33" s="152">
        <f t="shared" si="5"/>
        <v>0</v>
      </c>
      <c r="M33" s="153">
        <f t="shared" si="5"/>
        <v>0</v>
      </c>
      <c r="N33" s="154">
        <f t="shared" si="5"/>
        <v>0</v>
      </c>
      <c r="O33" s="33"/>
      <c r="P33" s="155">
        <f>SUM(P10:P32)</f>
        <v>0</v>
      </c>
      <c r="Q33" s="152">
        <f>SUM(Q10:Q32)</f>
        <v>0</v>
      </c>
      <c r="R33" s="152">
        <f>SUM(R10:R32)</f>
        <v>0</v>
      </c>
      <c r="S33" s="153">
        <f>SUM(S10:S32)</f>
        <v>0</v>
      </c>
      <c r="T33" s="154">
        <f>SUM(T10:T32)</f>
        <v>0</v>
      </c>
    </row>
    <row r="36" spans="2:20" x14ac:dyDescent="0.45">
      <c r="E36" s="34"/>
      <c r="F36" s="34"/>
      <c r="G36" s="246"/>
      <c r="H36" s="246"/>
      <c r="I36" s="246"/>
      <c r="J36" s="246"/>
      <c r="K36" s="246"/>
      <c r="L36" s="246"/>
      <c r="M36" s="36"/>
      <c r="N36" s="36"/>
    </row>
    <row r="37" spans="2:20" x14ac:dyDescent="0.45">
      <c r="E37" s="37"/>
      <c r="F37" s="37"/>
      <c r="G37" s="246"/>
      <c r="H37" s="246"/>
      <c r="I37" s="246"/>
      <c r="J37" s="246"/>
      <c r="K37" s="246"/>
      <c r="L37" s="246"/>
      <c r="M37" s="36"/>
      <c r="N37" s="36"/>
    </row>
    <row r="38" spans="2:20" x14ac:dyDescent="0.45">
      <c r="E38" s="37"/>
      <c r="F38" s="37"/>
      <c r="G38" s="246"/>
      <c r="H38" s="246"/>
      <c r="I38" s="246"/>
      <c r="J38" s="246"/>
      <c r="K38" s="246"/>
      <c r="L38" s="246"/>
      <c r="M38" s="36"/>
      <c r="N38" s="36"/>
    </row>
    <row r="39" spans="2:20" x14ac:dyDescent="0.45">
      <c r="E39" s="36"/>
      <c r="F39" s="36"/>
      <c r="G39" s="246"/>
      <c r="H39" s="246"/>
      <c r="I39" s="246"/>
      <c r="J39" s="246"/>
      <c r="K39" s="246"/>
      <c r="L39" s="246"/>
      <c r="M39" s="36"/>
      <c r="N39" s="36"/>
    </row>
    <row r="40" spans="2:20" x14ac:dyDescent="0.45">
      <c r="E40" s="36"/>
      <c r="F40" s="36"/>
      <c r="G40" s="246"/>
      <c r="H40" s="246"/>
      <c r="I40" s="246"/>
      <c r="J40" s="246"/>
      <c r="K40" s="246"/>
      <c r="L40" s="246"/>
      <c r="M40" s="36"/>
      <c r="N40" s="36"/>
    </row>
    <row r="41" spans="2:20" x14ac:dyDescent="0.45">
      <c r="E41" s="36"/>
      <c r="F41" s="36"/>
      <c r="G41" s="246"/>
      <c r="H41" s="246"/>
      <c r="I41" s="246"/>
      <c r="J41" s="246"/>
      <c r="K41" s="246"/>
      <c r="L41" s="246"/>
      <c r="M41" s="36"/>
      <c r="N41" s="36"/>
    </row>
    <row r="42" spans="2:20" x14ac:dyDescent="0.45">
      <c r="E42" s="37"/>
      <c r="F42" s="37"/>
      <c r="G42" s="246"/>
      <c r="H42" s="246"/>
      <c r="I42" s="246"/>
      <c r="J42" s="246"/>
      <c r="K42" s="246"/>
      <c r="L42" s="246"/>
      <c r="M42" s="36"/>
      <c r="N42" s="36"/>
    </row>
    <row r="43" spans="2:20" x14ac:dyDescent="0.45">
      <c r="E43" s="36"/>
      <c r="F43" s="36"/>
      <c r="G43" s="246"/>
      <c r="H43" s="246"/>
      <c r="I43" s="246"/>
      <c r="J43" s="246"/>
      <c r="K43" s="246"/>
      <c r="L43" s="246"/>
      <c r="M43" s="36"/>
      <c r="N43" s="36"/>
    </row>
    <row r="44" spans="2:20" x14ac:dyDescent="0.45">
      <c r="E44" s="34"/>
      <c r="F44" s="34"/>
      <c r="G44" s="246"/>
      <c r="H44" s="246"/>
      <c r="I44" s="246"/>
      <c r="J44" s="246"/>
      <c r="K44" s="246"/>
      <c r="L44" s="246"/>
      <c r="M44" s="36"/>
      <c r="N44" s="36"/>
    </row>
    <row r="45" spans="2:20" x14ac:dyDescent="0.45">
      <c r="E45" s="34"/>
      <c r="F45" s="34"/>
      <c r="G45" s="246"/>
      <c r="H45" s="246"/>
      <c r="I45" s="246"/>
      <c r="J45" s="37"/>
      <c r="K45" s="37"/>
      <c r="L45" s="37"/>
      <c r="M45" s="36"/>
      <c r="N45" s="36"/>
    </row>
    <row r="46" spans="2:20" x14ac:dyDescent="0.45">
      <c r="E46" s="38"/>
      <c r="F46" s="38"/>
      <c r="G46" s="247"/>
      <c r="H46" s="247"/>
      <c r="I46" s="247"/>
      <c r="J46" s="36"/>
      <c r="K46" s="36"/>
      <c r="L46" s="36"/>
      <c r="M46" s="36"/>
      <c r="N46" s="36"/>
    </row>
    <row r="47" spans="2:20" x14ac:dyDescent="0.45">
      <c r="E47" s="38"/>
      <c r="F47" s="38"/>
      <c r="G47" s="247"/>
      <c r="H47" s="247"/>
      <c r="I47" s="247"/>
      <c r="J47" s="36"/>
      <c r="K47" s="36"/>
      <c r="L47" s="36"/>
      <c r="M47" s="36"/>
      <c r="N47" s="36"/>
    </row>
    <row r="48" spans="2:20" x14ac:dyDescent="0.45">
      <c r="E48" s="38"/>
      <c r="F48" s="38"/>
      <c r="G48" s="247"/>
      <c r="H48" s="247"/>
      <c r="I48" s="247"/>
      <c r="J48" s="36"/>
      <c r="K48" s="36"/>
      <c r="L48" s="36"/>
      <c r="M48" s="36"/>
      <c r="N48" s="36"/>
    </row>
    <row r="49" spans="5:14" x14ac:dyDescent="0.45">
      <c r="E49" s="36"/>
      <c r="F49" s="36"/>
      <c r="G49" s="36"/>
      <c r="H49" s="36"/>
      <c r="I49" s="36"/>
      <c r="J49" s="36"/>
      <c r="K49" s="36"/>
      <c r="L49" s="36"/>
      <c r="M49" s="36"/>
      <c r="N49" s="36"/>
    </row>
    <row r="50" spans="5:14" x14ac:dyDescent="0.45">
      <c r="E50" s="36"/>
      <c r="F50" s="36"/>
      <c r="G50" s="36"/>
      <c r="H50" s="36"/>
      <c r="I50" s="36"/>
      <c r="J50" s="36"/>
      <c r="K50" s="36"/>
      <c r="L50" s="36"/>
      <c r="M50" s="36"/>
      <c r="N50" s="36"/>
    </row>
    <row r="51" spans="5:14" x14ac:dyDescent="0.45">
      <c r="E51" s="36"/>
      <c r="F51" s="36"/>
      <c r="G51" s="36"/>
      <c r="H51" s="36"/>
      <c r="I51" s="36"/>
      <c r="J51" s="36"/>
      <c r="K51" s="36"/>
      <c r="L51" s="36"/>
      <c r="M51" s="36"/>
      <c r="N51" s="36"/>
    </row>
  </sheetData>
  <sheetProtection algorithmName="SHA-512" hashValue="syHgZeN/p2a4cCE98OzvJww6TZbbxzvdU+UvzS7YBtMkHsFMnmUKPP5oaRTfhqBuMfiYsoaVfk5V6qs0EIxWnA==" saltValue="+R0gsjdDd0EScWKpATvofw==" spinCount="100000" sheet="1" selectLockedCells="1"/>
  <mergeCells count="30">
    <mergeCell ref="G46:I48"/>
    <mergeCell ref="G40:L40"/>
    <mergeCell ref="G41:L41"/>
    <mergeCell ref="G42:L42"/>
    <mergeCell ref="G43:L43"/>
    <mergeCell ref="G44:L44"/>
    <mergeCell ref="G45:I45"/>
    <mergeCell ref="B33:D33"/>
    <mergeCell ref="G36:L36"/>
    <mergeCell ref="G37:L37"/>
    <mergeCell ref="G38:L38"/>
    <mergeCell ref="G39:L39"/>
    <mergeCell ref="P5:R6"/>
    <mergeCell ref="S5:T6"/>
    <mergeCell ref="E7:N7"/>
    <mergeCell ref="B8:B9"/>
    <mergeCell ref="C8:C9"/>
    <mergeCell ref="D8:D9"/>
    <mergeCell ref="E8:F8"/>
    <mergeCell ref="G8:I8"/>
    <mergeCell ref="J8:K8"/>
    <mergeCell ref="L8:N8"/>
    <mergeCell ref="P8:R8"/>
    <mergeCell ref="B5:D5"/>
    <mergeCell ref="C1:D1"/>
    <mergeCell ref="E1:H1"/>
    <mergeCell ref="P3:R3"/>
    <mergeCell ref="S3:T3"/>
    <mergeCell ref="P4:R4"/>
    <mergeCell ref="C2:D2"/>
  </mergeCells>
  <dataValidations count="1">
    <dataValidation allowBlank="1" showInputMessage="1" showErrorMessage="1" prompt="Bij 100% wordt het totaalbedrag als voorschot uitgekeerd. Om te voorkomen dat er later te veel terugbetaald moet worden, kan ervoor gekozen worden om een lager percentage van het totaalbedrag als voorschot uit te laten keren. Denk aan 85% of 90%." sqref="T4" xr:uid="{C5F3885F-5587-4122-BDB6-78CFA663DE48}"/>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408B-1E37-4E04-A65A-2644300C84C8}">
  <dimension ref="A1:R53"/>
  <sheetViews>
    <sheetView showGridLines="0" showRowColHeaders="0" zoomScale="90" zoomScaleNormal="90" workbookViewId="0">
      <selection activeCell="E16" sqref="E16"/>
    </sheetView>
  </sheetViews>
  <sheetFormatPr defaultColWidth="8.86328125" defaultRowHeight="14.25" x14ac:dyDescent="0.45"/>
  <cols>
    <col min="1" max="1" width="1.86328125" customWidth="1"/>
    <col min="2" max="2" width="21.86328125" customWidth="1"/>
    <col min="3" max="3" width="26.265625" customWidth="1"/>
    <col min="4" max="4" width="19.59765625" customWidth="1"/>
    <col min="5" max="5" width="22.1328125" bestFit="1" customWidth="1"/>
    <col min="6" max="6" width="14" customWidth="1"/>
    <col min="7" max="7" width="19.59765625" customWidth="1"/>
    <col min="8" max="8" width="14.86328125" customWidth="1"/>
    <col min="9" max="9" width="17.1328125" customWidth="1"/>
    <col min="10" max="10" width="14.86328125" customWidth="1"/>
    <col min="12" max="12" width="10" bestFit="1" customWidth="1"/>
  </cols>
  <sheetData>
    <row r="1" spans="2:18" s="25" customFormat="1" ht="18.399999999999999" thickBot="1" x14ac:dyDescent="0.55000000000000004">
      <c r="B1" s="55" t="s">
        <v>0</v>
      </c>
      <c r="C1" s="207" t="str">
        <f>Brondata!$A$2</f>
        <v>Ijsselstein</v>
      </c>
      <c r="D1" s="208"/>
      <c r="E1" s="72"/>
      <c r="F1" s="73" t="s">
        <v>67</v>
      </c>
      <c r="G1" s="74"/>
      <c r="H1" s="74"/>
      <c r="I1" s="74"/>
      <c r="J1" s="72"/>
    </row>
    <row r="2" spans="2:18" ht="16.149999999999999" thickBot="1" x14ac:dyDescent="0.5">
      <c r="B2" s="55" t="s">
        <v>3</v>
      </c>
      <c r="C2" s="262" t="s">
        <v>4</v>
      </c>
      <c r="D2" s="263"/>
    </row>
    <row r="3" spans="2:18" x14ac:dyDescent="0.45">
      <c r="F3" s="254" t="s">
        <v>18</v>
      </c>
      <c r="G3" s="255"/>
      <c r="H3" s="31">
        <f>H37</f>
        <v>0</v>
      </c>
    </row>
    <row r="4" spans="2:18" ht="14.65" thickBot="1" x14ac:dyDescent="0.5">
      <c r="F4" s="256" t="s">
        <v>19</v>
      </c>
      <c r="G4" s="257"/>
      <c r="H4" s="167">
        <f>Brondata!$C$2</f>
        <v>1</v>
      </c>
    </row>
    <row r="5" spans="2:18" ht="15" customHeight="1" x14ac:dyDescent="0.45">
      <c r="F5" s="258" t="s">
        <v>20</v>
      </c>
      <c r="G5" s="259"/>
      <c r="H5" s="224">
        <f>H3*H4</f>
        <v>0</v>
      </c>
    </row>
    <row r="6" spans="2:18" s="26" customFormat="1" ht="14.65" thickBot="1" x14ac:dyDescent="0.5">
      <c r="C6"/>
      <c r="D6"/>
      <c r="E6"/>
      <c r="F6" s="260"/>
      <c r="G6" s="261"/>
      <c r="H6" s="226"/>
    </row>
    <row r="7" spans="2:18" s="26" customFormat="1" x14ac:dyDescent="0.45">
      <c r="C7"/>
      <c r="D7"/>
      <c r="E7"/>
      <c r="F7"/>
      <c r="G7"/>
      <c r="H7"/>
      <c r="I7"/>
      <c r="J7" s="32"/>
      <c r="K7" s="32"/>
    </row>
    <row r="8" spans="2:18" s="26" customFormat="1" x14ac:dyDescent="0.45">
      <c r="C8"/>
      <c r="D8"/>
      <c r="E8"/>
      <c r="F8"/>
      <c r="G8"/>
      <c r="H8"/>
      <c r="I8"/>
      <c r="J8" s="32"/>
      <c r="K8" s="32"/>
    </row>
    <row r="9" spans="2:18" s="26" customFormat="1" ht="14.65" thickBot="1" x14ac:dyDescent="0.5">
      <c r="B9" s="54" t="s">
        <v>9</v>
      </c>
      <c r="C9"/>
      <c r="D9"/>
      <c r="E9"/>
      <c r="F9"/>
      <c r="G9"/>
      <c r="H9"/>
      <c r="I9"/>
      <c r="J9" s="32"/>
      <c r="K9" s="32"/>
    </row>
    <row r="10" spans="2:18" s="26" customFormat="1" ht="14.65" thickBot="1" x14ac:dyDescent="0.5">
      <c r="B10" s="79" t="s">
        <v>69</v>
      </c>
      <c r="C10" s="80"/>
      <c r="D10"/>
      <c r="E10"/>
      <c r="F10"/>
      <c r="G10"/>
      <c r="H10"/>
      <c r="I10"/>
      <c r="J10" s="32"/>
      <c r="K10" s="32"/>
    </row>
    <row r="11" spans="2:18" s="26" customFormat="1" x14ac:dyDescent="0.45">
      <c r="C11"/>
      <c r="D11"/>
      <c r="E11"/>
      <c r="F11"/>
      <c r="G11"/>
      <c r="H11"/>
      <c r="I11"/>
      <c r="J11" s="32"/>
      <c r="K11" s="32"/>
    </row>
    <row r="12" spans="2:18" s="26" customFormat="1" ht="14.65" thickBot="1" x14ac:dyDescent="0.5">
      <c r="C12"/>
      <c r="D12"/>
      <c r="E12"/>
      <c r="F12"/>
      <c r="G12"/>
      <c r="H12"/>
      <c r="I12"/>
      <c r="J12"/>
      <c r="K12" s="32"/>
    </row>
    <row r="13" spans="2:18" ht="30.75" customHeight="1" thickBot="1" x14ac:dyDescent="0.5">
      <c r="B13" s="250" t="s">
        <v>21</v>
      </c>
      <c r="C13" s="250" t="s">
        <v>22</v>
      </c>
      <c r="D13" s="251" t="s">
        <v>23</v>
      </c>
      <c r="E13" s="75" t="s">
        <v>36</v>
      </c>
      <c r="F13" s="252" t="s">
        <v>37</v>
      </c>
      <c r="G13" s="252"/>
      <c r="H13" s="252"/>
    </row>
    <row r="14" spans="2:18" ht="63.75" customHeight="1" thickBot="1" x14ac:dyDescent="0.5">
      <c r="B14" s="250"/>
      <c r="C14" s="250"/>
      <c r="D14" s="251"/>
      <c r="E14" s="76" t="s">
        <v>38</v>
      </c>
      <c r="F14" s="77" t="s">
        <v>39</v>
      </c>
      <c r="G14" s="77" t="s">
        <v>70</v>
      </c>
      <c r="H14" s="78" t="s">
        <v>40</v>
      </c>
      <c r="I14" s="6"/>
      <c r="K14" s="6"/>
      <c r="L14" s="6"/>
      <c r="M14" s="6"/>
      <c r="N14" s="6"/>
      <c r="O14" s="6"/>
      <c r="P14" s="6"/>
      <c r="Q14" s="6"/>
      <c r="R14" s="6"/>
    </row>
    <row r="15" spans="2:18" ht="15" customHeight="1" thickBot="1" x14ac:dyDescent="0.5">
      <c r="B15" s="156" t="str">
        <f>IF('Invoer subsidie 2025'!B10=0,"",'Invoer subsidie 2025'!B10)</f>
        <v/>
      </c>
      <c r="C15" s="157" t="str">
        <f>IF('Invoer subsidie 2025'!C10=0,"",'Invoer subsidie 2025'!C10)</f>
        <v/>
      </c>
      <c r="D15" s="158" t="str">
        <f>IF('Invoer subsidie 2025'!D10=0,"",'Invoer subsidie 2025'!D10)</f>
        <v/>
      </c>
      <c r="E15" s="159"/>
      <c r="F15" s="8" t="str">
        <f t="shared" ref="F15:F36" si="0">IF(D15="","",10)</f>
        <v/>
      </c>
      <c r="G15" s="160" t="str">
        <f>IF(D15="","",Brondata!$M$2)</f>
        <v/>
      </c>
      <c r="H15" s="161" t="str">
        <f t="shared" ref="H15:H36" si="1">IF(D15="","",E15*F15*G15)</f>
        <v/>
      </c>
      <c r="I15" s="6"/>
      <c r="K15" s="6"/>
      <c r="L15" s="6"/>
      <c r="M15" s="6"/>
      <c r="N15" s="6"/>
      <c r="O15" s="6"/>
      <c r="P15" s="6"/>
      <c r="Q15" s="6"/>
      <c r="R15" s="6"/>
    </row>
    <row r="16" spans="2:18" ht="14.65" thickBot="1" x14ac:dyDescent="0.5">
      <c r="B16" s="156" t="str">
        <f>IF('Invoer subsidie 2025'!B11=0,"",'Invoer subsidie 2025'!B11)</f>
        <v/>
      </c>
      <c r="C16" s="157" t="str">
        <f>IF('Invoer subsidie 2025'!C11=0,"",'Invoer subsidie 2025'!C11)</f>
        <v/>
      </c>
      <c r="D16" s="158" t="str">
        <f>IF('Invoer subsidie 2025'!D11=0,"",'Invoer subsidie 2025'!D11)</f>
        <v/>
      </c>
      <c r="E16" s="162"/>
      <c r="F16" s="39" t="str">
        <f t="shared" si="0"/>
        <v/>
      </c>
      <c r="G16" s="163" t="str">
        <f>IF(D16="","",Brondata!$M$2)</f>
        <v/>
      </c>
      <c r="H16" s="164" t="str">
        <f t="shared" si="1"/>
        <v/>
      </c>
      <c r="I16" s="6"/>
      <c r="K16" s="6"/>
      <c r="L16" s="6"/>
      <c r="M16" s="172"/>
      <c r="N16" s="6"/>
      <c r="O16" s="6"/>
      <c r="P16" s="6"/>
      <c r="Q16" s="6"/>
      <c r="R16" s="6"/>
    </row>
    <row r="17" spans="2:18" x14ac:dyDescent="0.45">
      <c r="B17" s="156" t="str">
        <f>IF('Invoer subsidie 2025'!B12=0,"",'Invoer subsidie 2025'!B12)</f>
        <v/>
      </c>
      <c r="C17" s="157" t="str">
        <f>IF('Invoer subsidie 2025'!C12=0,"",'Invoer subsidie 2025'!C12)</f>
        <v/>
      </c>
      <c r="D17" s="158" t="str">
        <f>IF('Invoer subsidie 2025'!D12=0,"",'Invoer subsidie 2025'!D12)</f>
        <v/>
      </c>
      <c r="E17" s="162"/>
      <c r="F17" s="39" t="str">
        <f t="shared" si="0"/>
        <v/>
      </c>
      <c r="G17" s="163" t="str">
        <f>IF(D17="","",Brondata!$M$2)</f>
        <v/>
      </c>
      <c r="H17" s="164" t="str">
        <f t="shared" si="1"/>
        <v/>
      </c>
      <c r="I17" s="6"/>
      <c r="K17" s="6"/>
      <c r="L17" s="6"/>
      <c r="M17" s="6"/>
      <c r="N17" s="6"/>
      <c r="O17" s="6"/>
      <c r="P17" s="6"/>
      <c r="Q17" s="6"/>
      <c r="R17" s="6"/>
    </row>
    <row r="18" spans="2:18" x14ac:dyDescent="0.45">
      <c r="B18" s="156" t="str">
        <f>IF('Invoer subsidie 2025'!B13=0,"",'Invoer subsidie 2025'!B13)</f>
        <v/>
      </c>
      <c r="C18" s="157" t="str">
        <f>IF('Invoer subsidie 2025'!C13=0,"",'Invoer subsidie 2025'!C13)</f>
        <v/>
      </c>
      <c r="D18" s="158" t="str">
        <f>IF('Invoer subsidie 2025'!D13=0,"",'Invoer subsidie 2025'!D13)</f>
        <v/>
      </c>
      <c r="E18" s="162"/>
      <c r="F18" s="39" t="str">
        <f t="shared" si="0"/>
        <v/>
      </c>
      <c r="G18" s="163" t="str">
        <f>IF(D18="","",Brondata!$M$2)</f>
        <v/>
      </c>
      <c r="H18" s="164" t="str">
        <f t="shared" si="1"/>
        <v/>
      </c>
      <c r="I18" s="6"/>
      <c r="K18" s="6"/>
      <c r="L18" s="6"/>
      <c r="M18" s="6"/>
      <c r="N18" s="6"/>
      <c r="O18" s="6"/>
      <c r="P18" s="6"/>
      <c r="Q18" s="6"/>
      <c r="R18" s="6"/>
    </row>
    <row r="19" spans="2:18" x14ac:dyDescent="0.45">
      <c r="B19" s="156" t="str">
        <f>IF('Invoer subsidie 2025'!B14=0,"",'Invoer subsidie 2025'!B14)</f>
        <v/>
      </c>
      <c r="C19" s="157" t="str">
        <f>IF('Invoer subsidie 2025'!C14=0,"",'Invoer subsidie 2025'!C14)</f>
        <v/>
      </c>
      <c r="D19" s="158" t="str">
        <f>IF('Invoer subsidie 2025'!D14=0,"",'Invoer subsidie 2025'!D14)</f>
        <v/>
      </c>
      <c r="E19" s="162"/>
      <c r="F19" s="39" t="str">
        <f>IF(D19="","",10)</f>
        <v/>
      </c>
      <c r="G19" s="163" t="str">
        <f>IF(D19="","",Brondata!$M$2)</f>
        <v/>
      </c>
      <c r="H19" s="164" t="str">
        <f>IF(D19="","",E19*F19*G19)</f>
        <v/>
      </c>
      <c r="I19" s="6"/>
      <c r="K19" s="6"/>
      <c r="L19" s="6"/>
      <c r="M19" s="6"/>
      <c r="N19" s="6"/>
      <c r="O19" s="6"/>
      <c r="P19" s="6"/>
      <c r="Q19" s="6"/>
      <c r="R19" s="6"/>
    </row>
    <row r="20" spans="2:18" x14ac:dyDescent="0.45">
      <c r="B20" s="156" t="str">
        <f>IF('Invoer subsidie 2025'!B15=0,"",'Invoer subsidie 2025'!B15)</f>
        <v/>
      </c>
      <c r="C20" s="157" t="str">
        <f>IF('Invoer subsidie 2025'!C15=0,"",'Invoer subsidie 2025'!C15)</f>
        <v/>
      </c>
      <c r="D20" s="158" t="str">
        <f>IF('Invoer subsidie 2025'!D15=0,"",'Invoer subsidie 2025'!D15)</f>
        <v/>
      </c>
      <c r="E20" s="162"/>
      <c r="F20" s="39" t="str">
        <f t="shared" si="0"/>
        <v/>
      </c>
      <c r="G20" s="163" t="str">
        <f>IF(D20="","",Brondata!$M$2)</f>
        <v/>
      </c>
      <c r="H20" s="164" t="str">
        <f t="shared" si="1"/>
        <v/>
      </c>
      <c r="I20" s="6"/>
      <c r="J20" s="6"/>
      <c r="K20" s="6"/>
      <c r="L20" s="6"/>
      <c r="M20" s="6"/>
      <c r="N20" s="6"/>
      <c r="O20" s="6"/>
      <c r="P20" s="6"/>
      <c r="Q20" s="6"/>
      <c r="R20" s="6"/>
    </row>
    <row r="21" spans="2:18" x14ac:dyDescent="0.45">
      <c r="B21" s="156" t="str">
        <f>IF('Invoer subsidie 2025'!B16=0,"",'Invoer subsidie 2025'!B16)</f>
        <v/>
      </c>
      <c r="C21" s="157" t="str">
        <f>IF('Invoer subsidie 2025'!C16=0,"",'Invoer subsidie 2025'!C16)</f>
        <v/>
      </c>
      <c r="D21" s="158" t="str">
        <f>IF('Invoer subsidie 2025'!D16=0,"",'Invoer subsidie 2025'!D16)</f>
        <v/>
      </c>
      <c r="E21" s="162"/>
      <c r="F21" s="39" t="str">
        <f t="shared" si="0"/>
        <v/>
      </c>
      <c r="G21" s="163" t="str">
        <f>IF(D21="","",Brondata!$M$2)</f>
        <v/>
      </c>
      <c r="H21" s="164" t="str">
        <f t="shared" si="1"/>
        <v/>
      </c>
    </row>
    <row r="22" spans="2:18" x14ac:dyDescent="0.45">
      <c r="B22" s="156" t="str">
        <f>IF('Invoer subsidie 2025'!B17=0,"",'Invoer subsidie 2025'!B17)</f>
        <v/>
      </c>
      <c r="C22" s="157" t="str">
        <f>IF('Invoer subsidie 2025'!C17=0,"",'Invoer subsidie 2025'!C17)</f>
        <v/>
      </c>
      <c r="D22" s="158" t="str">
        <f>IF('Invoer subsidie 2025'!D17=0,"",'Invoer subsidie 2025'!D17)</f>
        <v/>
      </c>
      <c r="E22" s="162"/>
      <c r="F22" s="39" t="str">
        <f t="shared" si="0"/>
        <v/>
      </c>
      <c r="G22" s="163" t="str">
        <f>IF(D22="","",Brondata!$M$2)</f>
        <v/>
      </c>
      <c r="H22" s="164" t="str">
        <f t="shared" si="1"/>
        <v/>
      </c>
    </row>
    <row r="23" spans="2:18" x14ac:dyDescent="0.45">
      <c r="B23" s="156" t="str">
        <f>IF('Invoer subsidie 2025'!B18=0,"",'Invoer subsidie 2025'!B18)</f>
        <v/>
      </c>
      <c r="C23" s="157" t="str">
        <f>IF('Invoer subsidie 2025'!C18=0,"",'Invoer subsidie 2025'!C18)</f>
        <v/>
      </c>
      <c r="D23" s="158" t="str">
        <f>IF('Invoer subsidie 2025'!D18=0,"",'Invoer subsidie 2025'!D18)</f>
        <v/>
      </c>
      <c r="E23" s="162"/>
      <c r="F23" s="39" t="str">
        <f t="shared" si="0"/>
        <v/>
      </c>
      <c r="G23" s="163" t="str">
        <f>IF(D23="","",Brondata!$M$2)</f>
        <v/>
      </c>
      <c r="H23" s="164" t="str">
        <f t="shared" si="1"/>
        <v/>
      </c>
    </row>
    <row r="24" spans="2:18" x14ac:dyDescent="0.45">
      <c r="B24" s="156" t="str">
        <f>IF('Invoer subsidie 2025'!B19=0,"",'Invoer subsidie 2025'!B19)</f>
        <v/>
      </c>
      <c r="C24" s="157" t="str">
        <f>IF('Invoer subsidie 2025'!C19=0,"",'Invoer subsidie 2025'!C19)</f>
        <v/>
      </c>
      <c r="D24" s="158" t="str">
        <f>IF('Invoer subsidie 2025'!D19=0,"",'Invoer subsidie 2025'!D19)</f>
        <v/>
      </c>
      <c r="E24" s="162"/>
      <c r="F24" s="39" t="str">
        <f t="shared" si="0"/>
        <v/>
      </c>
      <c r="G24" s="163" t="str">
        <f>IF(D24="","",Brondata!$M$2)</f>
        <v/>
      </c>
      <c r="H24" s="164" t="str">
        <f t="shared" si="1"/>
        <v/>
      </c>
    </row>
    <row r="25" spans="2:18" x14ac:dyDescent="0.45">
      <c r="B25" s="156" t="str">
        <f>IF('Invoer subsidie 2025'!B20=0,"",'Invoer subsidie 2025'!B20)</f>
        <v/>
      </c>
      <c r="C25" s="157" t="str">
        <f>IF('Invoer subsidie 2025'!C20=0,"",'Invoer subsidie 2025'!C20)</f>
        <v/>
      </c>
      <c r="D25" s="158" t="str">
        <f>IF('Invoer subsidie 2025'!D20=0,"",'Invoer subsidie 2025'!D20)</f>
        <v/>
      </c>
      <c r="E25" s="162"/>
      <c r="F25" s="39" t="str">
        <f t="shared" si="0"/>
        <v/>
      </c>
      <c r="G25" s="163" t="str">
        <f>IF(D25="","",Brondata!$M$2)</f>
        <v/>
      </c>
      <c r="H25" s="164" t="str">
        <f t="shared" si="1"/>
        <v/>
      </c>
    </row>
    <row r="26" spans="2:18" x14ac:dyDescent="0.45">
      <c r="B26" s="156" t="str">
        <f>IF('Invoer subsidie 2025'!B21=0,"",'Invoer subsidie 2025'!B21)</f>
        <v/>
      </c>
      <c r="C26" s="157" t="str">
        <f>IF('Invoer subsidie 2025'!C21=0,"",'Invoer subsidie 2025'!C21)</f>
        <v/>
      </c>
      <c r="D26" s="158" t="str">
        <f>IF('Invoer subsidie 2025'!D21=0,"",'Invoer subsidie 2025'!D21)</f>
        <v/>
      </c>
      <c r="E26" s="162"/>
      <c r="F26" s="39" t="str">
        <f t="shared" si="0"/>
        <v/>
      </c>
      <c r="G26" s="163" t="str">
        <f>IF(D26="","",Brondata!$M$2)</f>
        <v/>
      </c>
      <c r="H26" s="164" t="str">
        <f t="shared" si="1"/>
        <v/>
      </c>
    </row>
    <row r="27" spans="2:18" x14ac:dyDescent="0.45">
      <c r="B27" s="156" t="str">
        <f>IF('Invoer subsidie 2025'!B22=0,"",'Invoer subsidie 2025'!B22)</f>
        <v/>
      </c>
      <c r="C27" s="157" t="str">
        <f>IF('Invoer subsidie 2025'!C22=0,"",'Invoer subsidie 2025'!C22)</f>
        <v/>
      </c>
      <c r="D27" s="158" t="str">
        <f>IF('Invoer subsidie 2025'!D22=0,"",'Invoer subsidie 2025'!D22)</f>
        <v/>
      </c>
      <c r="E27" s="162"/>
      <c r="F27" s="39" t="str">
        <f t="shared" si="0"/>
        <v/>
      </c>
      <c r="G27" s="163" t="str">
        <f>IF(D27="","",Brondata!$M$2)</f>
        <v/>
      </c>
      <c r="H27" s="164" t="str">
        <f t="shared" si="1"/>
        <v/>
      </c>
    </row>
    <row r="28" spans="2:18" x14ac:dyDescent="0.45">
      <c r="B28" s="156" t="str">
        <f>IF('Invoer subsidie 2025'!B23=0,"",'Invoer subsidie 2025'!B23)</f>
        <v/>
      </c>
      <c r="C28" s="157" t="str">
        <f>IF('Invoer subsidie 2025'!C23=0,"",'Invoer subsidie 2025'!C23)</f>
        <v/>
      </c>
      <c r="D28" s="158" t="str">
        <f>IF('Invoer subsidie 2025'!D23=0,"",'Invoer subsidie 2025'!D23)</f>
        <v/>
      </c>
      <c r="E28" s="162"/>
      <c r="F28" s="39" t="str">
        <f t="shared" si="0"/>
        <v/>
      </c>
      <c r="G28" s="163" t="str">
        <f>IF(D28="","",Brondata!$M$2)</f>
        <v/>
      </c>
      <c r="H28" s="164" t="str">
        <f t="shared" si="1"/>
        <v/>
      </c>
    </row>
    <row r="29" spans="2:18" x14ac:dyDescent="0.45">
      <c r="B29" s="156" t="str">
        <f>IF('Invoer subsidie 2025'!B24=0,"",'Invoer subsidie 2025'!B24)</f>
        <v/>
      </c>
      <c r="C29" s="157" t="str">
        <f>IF('Invoer subsidie 2025'!C24=0,"",'Invoer subsidie 2025'!C24)</f>
        <v/>
      </c>
      <c r="D29" s="158" t="str">
        <f>IF('Invoer subsidie 2025'!D24=0,"",'Invoer subsidie 2025'!D24)</f>
        <v/>
      </c>
      <c r="E29" s="162"/>
      <c r="F29" s="39" t="str">
        <f t="shared" si="0"/>
        <v/>
      </c>
      <c r="G29" s="163" t="str">
        <f>IF(D29="","",Brondata!$M$2)</f>
        <v/>
      </c>
      <c r="H29" s="164" t="str">
        <f t="shared" si="1"/>
        <v/>
      </c>
    </row>
    <row r="30" spans="2:18" x14ac:dyDescent="0.45">
      <c r="B30" s="156" t="str">
        <f>IF('Invoer subsidie 2025'!B25=0,"",'Invoer subsidie 2025'!B25)</f>
        <v/>
      </c>
      <c r="C30" s="157" t="str">
        <f>IF('Invoer subsidie 2025'!C25=0,"",'Invoer subsidie 2025'!C25)</f>
        <v/>
      </c>
      <c r="D30" s="158" t="str">
        <f>IF('Invoer subsidie 2025'!D25=0,"",'Invoer subsidie 2025'!D25)</f>
        <v/>
      </c>
      <c r="E30" s="162"/>
      <c r="F30" s="39" t="str">
        <f t="shared" si="0"/>
        <v/>
      </c>
      <c r="G30" s="163" t="str">
        <f>IF(D30="","",Brondata!$M$2)</f>
        <v/>
      </c>
      <c r="H30" s="164" t="str">
        <f t="shared" si="1"/>
        <v/>
      </c>
    </row>
    <row r="31" spans="2:18" x14ac:dyDescent="0.45">
      <c r="B31" s="156" t="str">
        <f>IF('Invoer subsidie 2025'!B26=0,"",'Invoer subsidie 2025'!B26)</f>
        <v/>
      </c>
      <c r="C31" s="157" t="str">
        <f>IF('Invoer subsidie 2025'!C26=0,"",'Invoer subsidie 2025'!C26)</f>
        <v/>
      </c>
      <c r="D31" s="158" t="str">
        <f>IF('Invoer subsidie 2025'!D26=0,"",'Invoer subsidie 2025'!D26)</f>
        <v/>
      </c>
      <c r="E31" s="162"/>
      <c r="F31" s="39" t="str">
        <f t="shared" si="0"/>
        <v/>
      </c>
      <c r="G31" s="163" t="str">
        <f>IF(D31="","",Brondata!$M$2)</f>
        <v/>
      </c>
      <c r="H31" s="164" t="str">
        <f t="shared" si="1"/>
        <v/>
      </c>
    </row>
    <row r="32" spans="2:18" x14ac:dyDescent="0.45">
      <c r="B32" s="156" t="str">
        <f>IF('Invoer subsidie 2025'!B27=0,"",'Invoer subsidie 2025'!B27)</f>
        <v/>
      </c>
      <c r="C32" s="157" t="str">
        <f>IF('Invoer subsidie 2025'!C27=0,"",'Invoer subsidie 2025'!C27)</f>
        <v/>
      </c>
      <c r="D32" s="158" t="str">
        <f>IF('Invoer subsidie 2025'!D27=0,"",'Invoer subsidie 2025'!D27)</f>
        <v/>
      </c>
      <c r="E32" s="162"/>
      <c r="F32" s="39" t="str">
        <f t="shared" si="0"/>
        <v/>
      </c>
      <c r="G32" s="163" t="str">
        <f>IF(D32="","",Brondata!$M$2)</f>
        <v/>
      </c>
      <c r="H32" s="164" t="str">
        <f t="shared" si="1"/>
        <v/>
      </c>
    </row>
    <row r="33" spans="1:8" x14ac:dyDescent="0.45">
      <c r="B33" s="156" t="str">
        <f>IF('Invoer subsidie 2025'!B28=0,"",'Invoer subsidie 2025'!B28)</f>
        <v/>
      </c>
      <c r="C33" s="157" t="str">
        <f>IF('Invoer subsidie 2025'!C28=0,"",'Invoer subsidie 2025'!C28)</f>
        <v/>
      </c>
      <c r="D33" s="158" t="str">
        <f>IF('Invoer subsidie 2025'!D28=0,"",'Invoer subsidie 2025'!D28)</f>
        <v/>
      </c>
      <c r="E33" s="162"/>
      <c r="F33" s="39" t="str">
        <f t="shared" si="0"/>
        <v/>
      </c>
      <c r="G33" s="163" t="str">
        <f>IF(D33="","",Brondata!$M$2)</f>
        <v/>
      </c>
      <c r="H33" s="164" t="str">
        <f t="shared" si="1"/>
        <v/>
      </c>
    </row>
    <row r="34" spans="1:8" x14ac:dyDescent="0.45">
      <c r="B34" s="156" t="str">
        <f>IF('Invoer subsidie 2025'!B29=0,"",'Invoer subsidie 2025'!B29)</f>
        <v/>
      </c>
      <c r="C34" s="157" t="str">
        <f>IF('Invoer subsidie 2025'!C29=0,"",'Invoer subsidie 2025'!C29)</f>
        <v/>
      </c>
      <c r="D34" s="158" t="str">
        <f>IF('Invoer subsidie 2025'!D29=0,"",'Invoer subsidie 2025'!D29)</f>
        <v/>
      </c>
      <c r="E34" s="162"/>
      <c r="F34" s="39" t="str">
        <f t="shared" si="0"/>
        <v/>
      </c>
      <c r="G34" s="163" t="str">
        <f>IF(D34="","",Brondata!$M$2)</f>
        <v/>
      </c>
      <c r="H34" s="164" t="str">
        <f t="shared" si="1"/>
        <v/>
      </c>
    </row>
    <row r="35" spans="1:8" x14ac:dyDescent="0.45">
      <c r="B35" s="156" t="str">
        <f>IF('Invoer subsidie 2025'!B30=0,"",'Invoer subsidie 2025'!B30)</f>
        <v/>
      </c>
      <c r="C35" s="157" t="str">
        <f>IF('Invoer subsidie 2025'!C30=0,"",'Invoer subsidie 2025'!C30)</f>
        <v/>
      </c>
      <c r="D35" s="158" t="str">
        <f>IF('Invoer subsidie 2025'!D30=0,"",'Invoer subsidie 2025'!D30)</f>
        <v/>
      </c>
      <c r="E35" s="162"/>
      <c r="F35" s="39" t="str">
        <f t="shared" si="0"/>
        <v/>
      </c>
      <c r="G35" s="163" t="str">
        <f>IF(D35="","",Brondata!$M$2)</f>
        <v/>
      </c>
      <c r="H35" s="164" t="str">
        <f t="shared" si="1"/>
        <v/>
      </c>
    </row>
    <row r="36" spans="1:8" ht="14.65" thickBot="1" x14ac:dyDescent="0.5">
      <c r="B36" s="173" t="str">
        <f>IF('Invoer subsidie 2025'!B31=0,"",'Invoer subsidie 2025'!B31)</f>
        <v/>
      </c>
      <c r="C36" s="174" t="str">
        <f>IF('Invoer subsidie 2025'!C31=0,"",'Invoer subsidie 2025'!C31)</f>
        <v/>
      </c>
      <c r="D36" s="175" t="str">
        <f>IF('Invoer subsidie 2025'!D31=0,"",'Invoer subsidie 2025'!D31)</f>
        <v/>
      </c>
      <c r="E36" s="165"/>
      <c r="F36" s="176" t="str">
        <f t="shared" si="0"/>
        <v/>
      </c>
      <c r="G36" s="177" t="str">
        <f>IF(D36="","",Brondata!$M$2)</f>
        <v/>
      </c>
      <c r="H36" s="178" t="str">
        <f t="shared" si="1"/>
        <v/>
      </c>
    </row>
    <row r="37" spans="1:8" ht="14.65" thickBot="1" x14ac:dyDescent="0.5">
      <c r="B37" s="243"/>
      <c r="C37" s="244"/>
      <c r="D37" s="253"/>
      <c r="E37" s="166">
        <f>SUM(E15:E36)</f>
        <v>0</v>
      </c>
      <c r="F37" s="179"/>
      <c r="G37" s="180"/>
      <c r="H37" s="181">
        <f>SUM(H15:H36)</f>
        <v>0</v>
      </c>
    </row>
    <row r="39" spans="1:8" x14ac:dyDescent="0.45">
      <c r="A39" s="6"/>
      <c r="B39" s="6"/>
      <c r="C39" s="6"/>
      <c r="D39" s="6"/>
      <c r="E39" s="6"/>
      <c r="F39" s="6"/>
      <c r="G39" s="6"/>
      <c r="H39" s="6"/>
    </row>
    <row r="40" spans="1:8" x14ac:dyDescent="0.45">
      <c r="A40" s="6"/>
      <c r="B40" s="40"/>
      <c r="C40" s="249"/>
      <c r="D40" s="249"/>
      <c r="E40" s="249"/>
      <c r="F40" s="249"/>
      <c r="G40" s="249"/>
      <c r="H40" s="6"/>
    </row>
    <row r="41" spans="1:8" x14ac:dyDescent="0.45">
      <c r="A41" s="6"/>
      <c r="B41" s="35"/>
      <c r="C41" s="249"/>
      <c r="D41" s="249"/>
      <c r="E41" s="249"/>
      <c r="F41" s="249"/>
      <c r="G41" s="249"/>
      <c r="H41" s="6"/>
    </row>
    <row r="42" spans="1:8" x14ac:dyDescent="0.45">
      <c r="A42" s="6"/>
      <c r="B42" s="35"/>
      <c r="C42" s="249"/>
      <c r="D42" s="249"/>
      <c r="E42" s="249"/>
      <c r="F42" s="249"/>
      <c r="G42" s="249"/>
      <c r="H42" s="6"/>
    </row>
    <row r="43" spans="1:8" x14ac:dyDescent="0.45">
      <c r="A43" s="6"/>
      <c r="B43" s="41"/>
      <c r="C43" s="249"/>
      <c r="D43" s="249"/>
      <c r="E43" s="249"/>
      <c r="F43" s="249"/>
      <c r="G43" s="249"/>
      <c r="H43" s="6"/>
    </row>
    <row r="44" spans="1:8" x14ac:dyDescent="0.45">
      <c r="A44" s="6"/>
      <c r="B44" s="41"/>
      <c r="C44" s="249"/>
      <c r="D44" s="249"/>
      <c r="E44" s="249"/>
      <c r="F44" s="249"/>
      <c r="G44" s="249"/>
      <c r="H44" s="6"/>
    </row>
    <row r="45" spans="1:8" x14ac:dyDescent="0.45">
      <c r="A45" s="6"/>
      <c r="B45" s="41"/>
      <c r="C45" s="249"/>
      <c r="D45" s="249"/>
      <c r="E45" s="249"/>
      <c r="F45" s="249"/>
      <c r="G45" s="249"/>
      <c r="H45" s="6"/>
    </row>
    <row r="46" spans="1:8" x14ac:dyDescent="0.45">
      <c r="A46" s="6"/>
      <c r="B46" s="35"/>
      <c r="C46" s="249"/>
      <c r="D46" s="249"/>
      <c r="E46" s="249"/>
      <c r="F46" s="249"/>
      <c r="G46" s="249"/>
      <c r="H46" s="6"/>
    </row>
    <row r="47" spans="1:8" x14ac:dyDescent="0.45">
      <c r="A47" s="6"/>
      <c r="B47" s="41"/>
      <c r="C47" s="249"/>
      <c r="D47" s="249"/>
      <c r="E47" s="249"/>
      <c r="F47" s="249"/>
      <c r="G47" s="249"/>
      <c r="H47" s="6"/>
    </row>
    <row r="48" spans="1:8" x14ac:dyDescent="0.45">
      <c r="A48" s="6"/>
      <c r="B48" s="40"/>
      <c r="C48" s="249"/>
      <c r="D48" s="249"/>
      <c r="E48" s="249"/>
      <c r="F48" s="249"/>
      <c r="G48" s="249"/>
      <c r="H48" s="6"/>
    </row>
    <row r="49" spans="1:8" x14ac:dyDescent="0.45">
      <c r="A49" s="6"/>
      <c r="B49" s="40"/>
      <c r="C49" s="249"/>
      <c r="D49" s="249"/>
      <c r="E49" s="249"/>
      <c r="F49" s="42"/>
      <c r="G49" s="42"/>
      <c r="H49" s="6"/>
    </row>
    <row r="50" spans="1:8" x14ac:dyDescent="0.45">
      <c r="A50" s="6"/>
      <c r="B50" s="43"/>
      <c r="C50" s="248"/>
      <c r="D50" s="248"/>
      <c r="E50" s="248"/>
      <c r="F50" s="6"/>
      <c r="G50" s="6"/>
      <c r="H50" s="6"/>
    </row>
    <row r="51" spans="1:8" x14ac:dyDescent="0.45">
      <c r="A51" s="6"/>
      <c r="B51" s="43"/>
      <c r="C51" s="248"/>
      <c r="D51" s="248"/>
      <c r="E51" s="248"/>
      <c r="F51" s="6"/>
      <c r="G51" s="6"/>
      <c r="H51" s="6"/>
    </row>
    <row r="52" spans="1:8" x14ac:dyDescent="0.45">
      <c r="A52" s="6"/>
      <c r="B52" s="43"/>
      <c r="C52" s="248"/>
      <c r="D52" s="248"/>
      <c r="E52" s="248"/>
      <c r="F52" s="6"/>
      <c r="G52" s="6"/>
      <c r="H52" s="6"/>
    </row>
    <row r="53" spans="1:8" x14ac:dyDescent="0.45">
      <c r="A53" s="6"/>
      <c r="B53" s="6"/>
      <c r="C53" s="6"/>
      <c r="D53" s="6"/>
      <c r="E53" s="6"/>
      <c r="F53" s="6"/>
      <c r="G53" s="6"/>
      <c r="H53" s="6"/>
    </row>
  </sheetData>
  <sheetProtection algorithmName="SHA-512" hashValue="oLpiEDSRqudxHpERcSsS2v55eBoRo0WTzpanvC7am8W8LgO39/Tj+K+zGdzCroHOZ/+BgqpHA/IVLE/wD0FhAQ==" saltValue="ZC4SuAOif7q11vBC+cdx0g==" spinCount="100000" sheet="1" objects="1" scenarios="1"/>
  <mergeCells count="22">
    <mergeCell ref="C1:D1"/>
    <mergeCell ref="F3:G3"/>
    <mergeCell ref="F4:G4"/>
    <mergeCell ref="F5:G6"/>
    <mergeCell ref="H5:H6"/>
    <mergeCell ref="C2:D2"/>
    <mergeCell ref="B13:B14"/>
    <mergeCell ref="C13:C14"/>
    <mergeCell ref="D13:D14"/>
    <mergeCell ref="F13:H13"/>
    <mergeCell ref="B37:D37"/>
    <mergeCell ref="C40:G40"/>
    <mergeCell ref="C41:G41"/>
    <mergeCell ref="C42:G42"/>
    <mergeCell ref="C43:G43"/>
    <mergeCell ref="C44:G44"/>
    <mergeCell ref="C50:E52"/>
    <mergeCell ref="C45:G45"/>
    <mergeCell ref="C46:G46"/>
    <mergeCell ref="C47:G47"/>
    <mergeCell ref="C48:G48"/>
    <mergeCell ref="C49:E49"/>
  </mergeCells>
  <dataValidations disablePrompts="1" count="1">
    <dataValidation allowBlank="1" showInputMessage="1" showErrorMessage="1" prompt="Bij 100% wordt het totaalbedrag als voorschot uitgekeerd. Om te voorkomen dat er later te veel terugbetaald moet worden, kan ervoor gekozen worden om een lager percentage van het totaalbedrag als voorschot uit te laten keren. Denk aan 85% of 90%." sqref="H4" xr:uid="{4120C2BD-BECE-4591-AA58-1236B0E7F0EF}"/>
  </dataValidations>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BFF75-1C93-42AF-BD14-C3898C1593A7}">
  <dimension ref="A1:T19"/>
  <sheetViews>
    <sheetView showGridLines="0" showRowColHeaders="0" zoomScaleNormal="100" workbookViewId="0">
      <selection activeCell="J6" sqref="J6"/>
    </sheetView>
  </sheetViews>
  <sheetFormatPr defaultColWidth="8.86328125" defaultRowHeight="14.25" x14ac:dyDescent="0.45"/>
  <cols>
    <col min="1" max="1" width="2.86328125" customWidth="1"/>
    <col min="2" max="2" width="13.86328125" customWidth="1"/>
    <col min="3" max="3" width="11.86328125" customWidth="1"/>
    <col min="4" max="4" width="9.1328125" customWidth="1"/>
    <col min="5" max="5" width="13.3984375" customWidth="1"/>
    <col min="6" max="6" width="10.86328125" customWidth="1"/>
    <col min="7" max="7" width="13.3984375" customWidth="1"/>
    <col min="8" max="8" width="9" customWidth="1"/>
    <col min="9" max="9" width="2.86328125" customWidth="1"/>
    <col min="10" max="10" width="9" customWidth="1"/>
    <col min="11" max="11" width="8" customWidth="1"/>
    <col min="12" max="12" width="6.86328125" customWidth="1"/>
    <col min="13" max="13" width="14.3984375" customWidth="1"/>
    <col min="14" max="14" width="12.86328125" style="2" customWidth="1"/>
    <col min="15" max="15" width="3.86328125" customWidth="1"/>
    <col min="17" max="17" width="9.86328125" customWidth="1"/>
    <col min="18" max="18" width="6.86328125" style="1" customWidth="1"/>
    <col min="19" max="20" width="13.86328125" customWidth="1"/>
  </cols>
  <sheetData>
    <row r="1" spans="1:20" ht="16.149999999999999" thickBot="1" x14ac:dyDescent="0.5">
      <c r="B1" s="55" t="s">
        <v>0</v>
      </c>
      <c r="C1" s="207" t="str">
        <f>Brondata!$A$2</f>
        <v>Ijsselstein</v>
      </c>
      <c r="D1" s="208"/>
    </row>
    <row r="2" spans="1:20" ht="14.65" thickBot="1" x14ac:dyDescent="0.5">
      <c r="B2" s="272" t="s">
        <v>68</v>
      </c>
      <c r="C2" s="273"/>
      <c r="D2" s="273"/>
      <c r="E2" s="273"/>
      <c r="F2" s="273"/>
      <c r="G2" s="273"/>
      <c r="H2" s="273"/>
      <c r="I2" s="273"/>
      <c r="J2" s="273"/>
      <c r="K2" s="273"/>
      <c r="L2" s="273"/>
      <c r="M2" s="273"/>
      <c r="N2" s="273"/>
      <c r="O2" s="273"/>
      <c r="P2" s="273"/>
      <c r="Q2" s="273"/>
      <c r="R2" s="273"/>
      <c r="S2" s="273"/>
      <c r="T2" s="274"/>
    </row>
    <row r="3" spans="1:20" s="4" customFormat="1" ht="43.15" thickBot="1" x14ac:dyDescent="0.5">
      <c r="B3" s="89" t="s">
        <v>41</v>
      </c>
      <c r="C3" s="90" t="s">
        <v>42</v>
      </c>
      <c r="D3" s="90" t="s">
        <v>43</v>
      </c>
      <c r="E3" s="90" t="s">
        <v>44</v>
      </c>
      <c r="F3" s="90" t="s">
        <v>45</v>
      </c>
      <c r="G3" s="90" t="s">
        <v>46</v>
      </c>
      <c r="H3" s="91" t="s">
        <v>47</v>
      </c>
      <c r="I3" s="5"/>
      <c r="J3" s="89" t="s">
        <v>48</v>
      </c>
      <c r="K3" s="90" t="s">
        <v>49</v>
      </c>
      <c r="L3" s="90" t="s">
        <v>50</v>
      </c>
      <c r="M3" s="90" t="s">
        <v>31</v>
      </c>
      <c r="N3" s="91" t="s">
        <v>51</v>
      </c>
      <c r="O3" s="5"/>
      <c r="P3" s="275" t="s">
        <v>52</v>
      </c>
      <c r="Q3" s="276"/>
      <c r="R3" s="90" t="s">
        <v>50</v>
      </c>
      <c r="S3" s="90" t="s">
        <v>31</v>
      </c>
      <c r="T3" s="93" t="s">
        <v>53</v>
      </c>
    </row>
    <row r="4" spans="1:20" s="3" customFormat="1" x14ac:dyDescent="0.45">
      <c r="B4" s="84" t="s">
        <v>54</v>
      </c>
      <c r="C4" s="85" t="s">
        <v>32</v>
      </c>
      <c r="D4" s="86" t="s">
        <v>32</v>
      </c>
      <c r="E4" s="87">
        <v>10.71</v>
      </c>
      <c r="F4" s="87">
        <f>IF(Brondata!E2="Nee",0,Brondata!$F$2)</f>
        <v>0</v>
      </c>
      <c r="G4" s="87"/>
      <c r="H4" s="88">
        <f>F4</f>
        <v>0</v>
      </c>
      <c r="I4"/>
      <c r="J4" s="92" t="str">
        <f>Brondata!$I$2</f>
        <v>8</v>
      </c>
      <c r="K4" s="53">
        <v>40</v>
      </c>
      <c r="L4" s="53">
        <f t="shared" ref="L4:L9" si="0">K4*J4</f>
        <v>320</v>
      </c>
      <c r="M4" s="53"/>
      <c r="N4" s="88">
        <f t="shared" ref="N4:N9" si="1">L4*H4</f>
        <v>0</v>
      </c>
      <c r="O4"/>
      <c r="P4" s="277" t="s">
        <v>55</v>
      </c>
      <c r="Q4" s="278"/>
      <c r="R4" s="53">
        <f>L4</f>
        <v>320</v>
      </c>
      <c r="S4" s="87"/>
      <c r="T4" s="88">
        <f>N4</f>
        <v>0</v>
      </c>
    </row>
    <row r="5" spans="1:20" s="3" customFormat="1" x14ac:dyDescent="0.45">
      <c r="B5" s="12" t="s">
        <v>56</v>
      </c>
      <c r="C5" s="13" t="s">
        <v>32</v>
      </c>
      <c r="D5" s="14" t="s">
        <v>32</v>
      </c>
      <c r="E5" s="9">
        <v>10.71</v>
      </c>
      <c r="F5" s="9">
        <f>Brondata!$F$2</f>
        <v>0</v>
      </c>
      <c r="G5" s="81">
        <v>0.43</v>
      </c>
      <c r="H5" s="10">
        <f>E5-G5+F5</f>
        <v>10.280000000000001</v>
      </c>
      <c r="I5"/>
      <c r="J5" s="82" t="str">
        <f>Brondata!$I$2</f>
        <v>8</v>
      </c>
      <c r="K5" s="16">
        <v>40</v>
      </c>
      <c r="L5" s="16">
        <f t="shared" si="0"/>
        <v>320</v>
      </c>
      <c r="M5" s="17">
        <f>L5*G5</f>
        <v>137.6</v>
      </c>
      <c r="N5" s="10">
        <f t="shared" si="1"/>
        <v>3289.6000000000004</v>
      </c>
      <c r="O5"/>
      <c r="P5" s="265" t="s">
        <v>57</v>
      </c>
      <c r="Q5" s="264"/>
      <c r="R5" s="16">
        <f>L5</f>
        <v>320</v>
      </c>
      <c r="S5" s="9">
        <f>M5</f>
        <v>137.6</v>
      </c>
      <c r="T5" s="10">
        <f>N5</f>
        <v>3289.6000000000004</v>
      </c>
    </row>
    <row r="6" spans="1:20" s="3" customFormat="1" x14ac:dyDescent="0.45">
      <c r="B6" s="265" t="s">
        <v>54</v>
      </c>
      <c r="C6" s="264" t="s">
        <v>58</v>
      </c>
      <c r="D6" s="14" t="s">
        <v>32</v>
      </c>
      <c r="E6" s="9">
        <v>10.71</v>
      </c>
      <c r="F6" s="9">
        <f>Brondata!$G$2</f>
        <v>1.61</v>
      </c>
      <c r="G6" s="9"/>
      <c r="H6" s="10">
        <f>F6</f>
        <v>1.61</v>
      </c>
      <c r="I6"/>
      <c r="J6" s="82" t="str">
        <f>Brondata!$I$2</f>
        <v>8</v>
      </c>
      <c r="K6" s="16">
        <v>40</v>
      </c>
      <c r="L6" s="16">
        <f t="shared" si="0"/>
        <v>320</v>
      </c>
      <c r="M6" s="16"/>
      <c r="N6" s="10">
        <f t="shared" si="1"/>
        <v>515.20000000000005</v>
      </c>
      <c r="O6"/>
      <c r="P6" s="265" t="s">
        <v>59</v>
      </c>
      <c r="Q6" s="264"/>
      <c r="R6" s="266">
        <f>L6+L7</f>
        <v>640</v>
      </c>
      <c r="S6" s="268"/>
      <c r="T6" s="279">
        <f>N6+N7</f>
        <v>4457.6000000000004</v>
      </c>
    </row>
    <row r="7" spans="1:20" s="3" customFormat="1" x14ac:dyDescent="0.45">
      <c r="B7" s="265"/>
      <c r="C7" s="264"/>
      <c r="D7" s="14" t="s">
        <v>33</v>
      </c>
      <c r="E7" s="9">
        <v>10.71</v>
      </c>
      <c r="F7" s="9">
        <f>Brondata!$G$2</f>
        <v>1.61</v>
      </c>
      <c r="G7" s="20"/>
      <c r="H7" s="10">
        <f>E7+F7</f>
        <v>12.32</v>
      </c>
      <c r="I7"/>
      <c r="J7" s="82" t="str">
        <f>Brondata!$J$2</f>
        <v>8</v>
      </c>
      <c r="K7" s="16">
        <v>40</v>
      </c>
      <c r="L7" s="16">
        <f t="shared" si="0"/>
        <v>320</v>
      </c>
      <c r="M7" s="16"/>
      <c r="N7" s="10">
        <f t="shared" si="1"/>
        <v>3942.4</v>
      </c>
      <c r="O7"/>
      <c r="P7" s="265"/>
      <c r="Q7" s="264"/>
      <c r="R7" s="267">
        <f>L7</f>
        <v>320</v>
      </c>
      <c r="S7" s="268"/>
      <c r="T7" s="279"/>
    </row>
    <row r="8" spans="1:20" s="3" customFormat="1" x14ac:dyDescent="0.45">
      <c r="B8" s="265" t="s">
        <v>56</v>
      </c>
      <c r="C8" s="264" t="s">
        <v>58</v>
      </c>
      <c r="D8" s="14" t="s">
        <v>32</v>
      </c>
      <c r="E8" s="9">
        <v>10.71</v>
      </c>
      <c r="F8" s="23">
        <f>Brondata!$G$2</f>
        <v>1.61</v>
      </c>
      <c r="G8" s="81">
        <v>0.43</v>
      </c>
      <c r="H8" s="19">
        <f>E8-G8+F8</f>
        <v>11.89</v>
      </c>
      <c r="I8"/>
      <c r="J8" s="82" t="str">
        <f>Brondata!$I$2</f>
        <v>8</v>
      </c>
      <c r="K8" s="16">
        <v>40</v>
      </c>
      <c r="L8" s="16">
        <f t="shared" si="0"/>
        <v>320</v>
      </c>
      <c r="M8" s="17">
        <f>L8*G8</f>
        <v>137.6</v>
      </c>
      <c r="N8" s="10">
        <f t="shared" si="1"/>
        <v>3804.8</v>
      </c>
      <c r="O8"/>
      <c r="P8" s="265" t="s">
        <v>60</v>
      </c>
      <c r="Q8" s="264"/>
      <c r="R8" s="266">
        <f>L8+L9</f>
        <v>640</v>
      </c>
      <c r="S8" s="268">
        <f>M8+M9</f>
        <v>137.6</v>
      </c>
      <c r="T8" s="279">
        <f>N8+N9</f>
        <v>7747.2000000000007</v>
      </c>
    </row>
    <row r="9" spans="1:20" s="3" customFormat="1" ht="14.65" thickBot="1" x14ac:dyDescent="0.5">
      <c r="B9" s="281"/>
      <c r="C9" s="282"/>
      <c r="D9" s="15" t="s">
        <v>33</v>
      </c>
      <c r="E9" s="21">
        <v>10.71</v>
      </c>
      <c r="F9" s="24">
        <f>Brondata!$G$2</f>
        <v>1.61</v>
      </c>
      <c r="G9" s="22"/>
      <c r="H9" s="11">
        <f>E9+F9</f>
        <v>12.32</v>
      </c>
      <c r="I9"/>
      <c r="J9" s="83" t="str">
        <f>Brondata!$J$2</f>
        <v>8</v>
      </c>
      <c r="K9" s="18">
        <v>40</v>
      </c>
      <c r="L9" s="18">
        <f t="shared" si="0"/>
        <v>320</v>
      </c>
      <c r="M9" s="18"/>
      <c r="N9" s="11">
        <f t="shared" si="1"/>
        <v>3942.4</v>
      </c>
      <c r="O9"/>
      <c r="P9" s="281"/>
      <c r="Q9" s="282"/>
      <c r="R9" s="283">
        <f>L9</f>
        <v>320</v>
      </c>
      <c r="S9" s="284" t="e">
        <f>SUMIF(D:D,P9,H:H)+SUMIF(D:D,P9,#REF!)</f>
        <v>#REF!</v>
      </c>
      <c r="T9" s="280"/>
    </row>
    <row r="11" spans="1:20" ht="14.65" thickBot="1" x14ac:dyDescent="0.5">
      <c r="A11" s="6"/>
      <c r="B11" s="54" t="s">
        <v>9</v>
      </c>
      <c r="D11" s="6"/>
      <c r="E11" s="6"/>
    </row>
    <row r="12" spans="1:20" ht="14.65" thickBot="1" x14ac:dyDescent="0.5">
      <c r="A12" s="6"/>
      <c r="B12" s="269" t="s">
        <v>69</v>
      </c>
      <c r="C12" s="270"/>
      <c r="D12" s="270"/>
      <c r="E12" s="271"/>
    </row>
    <row r="13" spans="1:20" x14ac:dyDescent="0.45">
      <c r="A13" s="6"/>
      <c r="B13" s="6"/>
      <c r="C13" s="6"/>
      <c r="D13" s="6"/>
      <c r="E13" s="6"/>
    </row>
    <row r="14" spans="1:20" x14ac:dyDescent="0.45">
      <c r="A14" s="6"/>
      <c r="B14" s="6"/>
      <c r="C14" s="6"/>
      <c r="D14" s="6"/>
      <c r="E14" s="6"/>
    </row>
    <row r="15" spans="1:20" x14ac:dyDescent="0.45">
      <c r="A15" s="6"/>
      <c r="B15" s="6"/>
      <c r="C15" s="6"/>
      <c r="D15" s="6"/>
      <c r="E15" s="6"/>
      <c r="F15" s="30"/>
    </row>
    <row r="16" spans="1:20" x14ac:dyDescent="0.45">
      <c r="A16" s="6"/>
      <c r="B16" s="6"/>
      <c r="C16" s="6"/>
      <c r="D16" s="6"/>
      <c r="E16" s="6"/>
    </row>
    <row r="17" spans="1:5" x14ac:dyDescent="0.45">
      <c r="A17" s="6"/>
      <c r="B17" s="6"/>
      <c r="C17" s="6"/>
      <c r="D17" s="6"/>
      <c r="E17" s="6"/>
    </row>
    <row r="18" spans="1:5" x14ac:dyDescent="0.45">
      <c r="A18" s="6"/>
      <c r="B18" s="6"/>
      <c r="C18" s="6"/>
      <c r="D18" s="6"/>
      <c r="E18" s="6"/>
    </row>
    <row r="19" spans="1:5" x14ac:dyDescent="0.45">
      <c r="A19" s="6"/>
      <c r="B19" s="6"/>
      <c r="C19" s="6"/>
      <c r="D19" s="6"/>
      <c r="E19" s="6"/>
    </row>
  </sheetData>
  <sheetProtection algorithmName="SHA-512" hashValue="KLpoMS0axlhJ7Et0dChkWh8n69UoPbZOB1MHP6aABWyfHnmYaCrEVcUzUrPd2t2xZ1L5/IusGboRMrfddh1wYQ==" saltValue="4xB11I3lAHhA+WCoggL8uw==" spinCount="100000" sheet="1" selectLockedCells="1"/>
  <mergeCells count="18">
    <mergeCell ref="T6:T7"/>
    <mergeCell ref="T8:T9"/>
    <mergeCell ref="B8:B9"/>
    <mergeCell ref="C8:C9"/>
    <mergeCell ref="P8:Q9"/>
    <mergeCell ref="R8:R9"/>
    <mergeCell ref="S8:S9"/>
    <mergeCell ref="B6:B7"/>
    <mergeCell ref="C1:D1"/>
    <mergeCell ref="B2:T2"/>
    <mergeCell ref="P3:Q3"/>
    <mergeCell ref="P4:Q4"/>
    <mergeCell ref="P5:Q5"/>
    <mergeCell ref="C6:C7"/>
    <mergeCell ref="P6:Q7"/>
    <mergeCell ref="R6:R7"/>
    <mergeCell ref="S6:S7"/>
    <mergeCell ref="B12:E12"/>
  </mergeCells>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3EB1-8BB6-4D60-984A-2592335C6414}">
  <dimension ref="A1:M2"/>
  <sheetViews>
    <sheetView showRowColHeaders="0" workbookViewId="0">
      <selection activeCell="A2" sqref="A2"/>
    </sheetView>
  </sheetViews>
  <sheetFormatPr defaultRowHeight="14.25" x14ac:dyDescent="0.45"/>
  <cols>
    <col min="1" max="1" width="14.86328125" bestFit="1" customWidth="1"/>
    <col min="2" max="3" width="11" bestFit="1" customWidth="1"/>
    <col min="4" max="4" width="11" hidden="1" customWidth="1"/>
    <col min="5" max="5" width="15" bestFit="1" customWidth="1"/>
    <col min="6" max="8" width="10.3984375" customWidth="1"/>
    <col min="9" max="10" width="14.265625" bestFit="1" customWidth="1"/>
    <col min="11" max="11" width="11.265625" customWidth="1"/>
    <col min="12" max="12" width="23" bestFit="1" customWidth="1"/>
    <col min="13" max="13" width="10.3984375" customWidth="1"/>
  </cols>
  <sheetData>
    <row r="1" spans="1:13" ht="76.5" customHeight="1" thickBot="1" x14ac:dyDescent="0.5">
      <c r="A1" s="169" t="s">
        <v>61</v>
      </c>
      <c r="B1" s="170" t="s">
        <v>19</v>
      </c>
      <c r="C1" s="170" t="s">
        <v>62</v>
      </c>
      <c r="D1" s="170" t="s">
        <v>63</v>
      </c>
      <c r="E1" s="169" t="s">
        <v>64</v>
      </c>
      <c r="F1" s="168" t="s">
        <v>71</v>
      </c>
      <c r="G1" s="169" t="s">
        <v>72</v>
      </c>
      <c r="H1" s="168" t="s">
        <v>73</v>
      </c>
      <c r="I1" s="168" t="s">
        <v>74</v>
      </c>
      <c r="J1" s="168" t="s">
        <v>75</v>
      </c>
      <c r="K1" s="171" t="s">
        <v>76</v>
      </c>
      <c r="L1" s="171" t="s">
        <v>77</v>
      </c>
      <c r="M1" s="168" t="s">
        <v>78</v>
      </c>
    </row>
    <row r="2" spans="1:13" ht="14.65" thickBot="1" x14ac:dyDescent="0.5">
      <c r="A2" s="44" t="s">
        <v>81</v>
      </c>
      <c r="B2" s="7">
        <v>1</v>
      </c>
      <c r="C2" s="7">
        <v>1</v>
      </c>
      <c r="D2" s="45">
        <v>1</v>
      </c>
      <c r="E2" s="285" t="s">
        <v>79</v>
      </c>
      <c r="F2" s="286">
        <v>0</v>
      </c>
      <c r="G2" s="286">
        <v>1.61</v>
      </c>
      <c r="H2" s="286">
        <v>0.43</v>
      </c>
      <c r="I2" s="287" t="s">
        <v>80</v>
      </c>
      <c r="J2" s="287" t="s">
        <v>80</v>
      </c>
      <c r="M2">
        <v>56.12</v>
      </c>
    </row>
  </sheetData>
  <dataValidations count="3">
    <dataValidation type="decimal" allowBlank="1" showInputMessage="1" showErrorMessage="1" sqref="F2:H2" xr:uid="{01A148AD-85D5-4FED-B4FD-21F5BE8E9566}">
      <formula1>0</formula1>
      <formula2>10</formula2>
    </dataValidation>
    <dataValidation type="decimal" allowBlank="1" showInputMessage="1" showErrorMessage="1" sqref="D2" xr:uid="{CAF84BB8-562E-4BC5-9E16-B8FCA4FE9BBA}">
      <formula1>0</formula1>
      <formula2>100</formula2>
    </dataValidation>
    <dataValidation type="list" allowBlank="1" showInputMessage="1" showErrorMessage="1" sqref="E2" xr:uid="{7DC8EBC7-EF21-4CDC-81AC-1149ED42DC92}">
      <formula1>"Ja, Nee"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ed366d4-6c86-4869-a156-4564a87dc085">
      <UserInfo>
        <DisplayName>Manou Willems</DisplayName>
        <AccountId>2234</AccountId>
        <AccountType/>
      </UserInfo>
      <UserInfo>
        <DisplayName>Freya Gerbrandy</DisplayName>
        <AccountId>413</AccountId>
        <AccountType/>
      </UserInfo>
      <UserInfo>
        <DisplayName>Sebastiaan Baauw</DisplayName>
        <AccountId>85</AccountId>
        <AccountType/>
      </UserInfo>
      <UserInfo>
        <DisplayName>Yentl Melssen</DisplayName>
        <AccountId>1355</AccountId>
        <AccountType/>
      </UserInfo>
    </SharedWithUsers>
    <TaxCatchAll xmlns="ced366d4-6c86-4869-a156-4564a87dc085" xsi:nil="true"/>
    <lcf76f155ced4ddcb4097134ff3c332f xmlns="cacf1fdb-b0d5-48e9-97ce-196245446e3e">
      <Terms xmlns="http://schemas.microsoft.com/office/infopath/2007/PartnerControls"/>
    </lcf76f155ced4ddcb4097134ff3c332f>
    <PublishingExpirationDate xmlns="http://schemas.microsoft.com/sharepoint/v3" xsi:nil="true"/>
    <PublishingStartDate xmlns="http://schemas.microsoft.com/sharepoint/v3" xsi:nil="true"/>
    <_Flow_SignoffStatus xmlns="cacf1fdb-b0d5-48e9-97ce-196245446e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DADCCC7F8D3645B8189B50A80D3246" ma:contentTypeVersion="24" ma:contentTypeDescription="Een nieuw document maken." ma:contentTypeScope="" ma:versionID="462039d05baa128c25bde4930f8a8993">
  <xsd:schema xmlns:xsd="http://www.w3.org/2001/XMLSchema" xmlns:xs="http://www.w3.org/2001/XMLSchema" xmlns:p="http://schemas.microsoft.com/office/2006/metadata/properties" xmlns:ns1="http://schemas.microsoft.com/sharepoint/v3" xmlns:ns2="ced366d4-6c86-4869-a156-4564a87dc085" xmlns:ns3="cacf1fdb-b0d5-48e9-97ce-196245446e3e" targetNamespace="http://schemas.microsoft.com/office/2006/metadata/properties" ma:root="true" ma:fieldsID="24c5ebe0b7245b9bcc2cf7ffa5d277d9" ns1:_="" ns2:_="" ns3:_="">
    <xsd:import namespace="http://schemas.microsoft.com/sharepoint/v3"/>
    <xsd:import namespace="ced366d4-6c86-4869-a156-4564a87dc085"/>
    <xsd:import namespace="cacf1fdb-b0d5-48e9-97ce-196245446e3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d366d4-6c86-4869-a156-4564a87dc085"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element name="LastSharedByUser" ma:index="12" nillable="true" ma:displayName="Laatst gedeeld, per gebruiker" ma:description="" ma:internalName="LastSharedByUser" ma:readOnly="true">
      <xsd:simpleType>
        <xsd:restriction base="dms:Note">
          <xsd:maxLength value="255"/>
        </xsd:restriction>
      </xsd:simpleType>
    </xsd:element>
    <xsd:element name="LastSharedByTime" ma:index="13"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7d25ee0f-9d47-4764-affb-33f208de2d1a}" ma:internalName="TaxCatchAll" ma:showField="CatchAllData" ma:web="ced366d4-6c86-4869-a156-4564a87dc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cf1fdb-b0d5-48e9-97ce-196245446e3e"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description="" ma:internalName="MediaServiceAutoTag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Afbeeldingtags" ma:readOnly="false" ma:fieldId="{5cf76f15-5ced-4ddc-b409-7134ff3c332f}" ma:taxonomyMulti="true" ma:sspId="578af706-f171-40a0-bafd-70f43e6617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Afmeldingsstatus" ma:internalName="Afmeldingsstatus">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FE9FA-BCCE-4639-BDC8-838C89767804}">
  <ds:schemaRefs>
    <ds:schemaRef ds:uri="http://schemas.microsoft.com/office/2006/metadata/properties"/>
    <ds:schemaRef ds:uri="http://schemas.microsoft.com/office/infopath/2007/PartnerControls"/>
    <ds:schemaRef ds:uri="ced366d4-6c86-4869-a156-4564a87dc085"/>
    <ds:schemaRef ds:uri="cacf1fdb-b0d5-48e9-97ce-196245446e3e"/>
    <ds:schemaRef ds:uri="http://schemas.microsoft.com/sharepoint/v3"/>
  </ds:schemaRefs>
</ds:datastoreItem>
</file>

<file path=customXml/itemProps2.xml><?xml version="1.0" encoding="utf-8"?>
<ds:datastoreItem xmlns:ds="http://schemas.openxmlformats.org/officeDocument/2006/customXml" ds:itemID="{23CDD4CB-8C5D-487F-B551-55174AB5E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d366d4-6c86-4869-a156-4564a87dc085"/>
    <ds:schemaRef ds:uri="cacf1fdb-b0d5-48e9-97ce-196245446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F277A6-70AC-4367-AFF3-FACB459CF8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Totaaloverzicht</vt:lpstr>
      <vt:lpstr>Invoer subsidie 2025</vt:lpstr>
      <vt:lpstr>Invoer subsidie HBO-eis</vt:lpstr>
      <vt:lpstr>Calculaties subsidie 2025</vt:lpstr>
      <vt:lpstr>Brondata</vt:lpstr>
      <vt:lpstr>'Calculaties subsidie 2025'!Afdrukbereik</vt:lpstr>
      <vt:lpstr>'Invoer subsidie 2025'!Afdrukbereik</vt:lpstr>
      <vt:lpstr>'Invoer subsidie HBO-eis'!Afdrukbereik</vt:lpstr>
      <vt:lpstr>Totaaloverzicht!Afdrukbereik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Innovatie nul13 Team</dc:creator>
  <cp:keywords/>
  <dc:description/>
  <cp:lastModifiedBy>Maré Kooijman</cp:lastModifiedBy>
  <cp:revision/>
  <cp:lastPrinted>2023-10-04T14:35:41Z</cp:lastPrinted>
  <dcterms:created xsi:type="dcterms:W3CDTF">2020-04-27T06:44:41Z</dcterms:created>
  <dcterms:modified xsi:type="dcterms:W3CDTF">2024-08-23T08:31:12Z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0x010100AADADCCC7F8D3645B8189B50A80D3246</vt:lpwstr>
  </property>
  <property fmtid="{D5CDD505-2E9C-101B-9397-08002B2CF9AE}" pid="3" name="MediaServiceImageTags">
    <vt:lpwstr/>
  </property>
</Properties>
</file>